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7340" windowHeight="4665" tabRatio="532"/>
  </bookViews>
  <sheets>
    <sheet name="Stand" sheetId="6" r:id="rId1"/>
    <sheet name="TV" sheetId="4" state="hidden" r:id="rId2"/>
    <sheet name="TV2" sheetId="5" state="hidden" r:id="rId3"/>
  </sheets>
  <definedNames>
    <definedName name="_xlnm.Print_Area" localSheetId="0">Stand!$A$1:$S$83</definedName>
  </definedNames>
  <calcPr calcId="125725"/>
</workbook>
</file>

<file path=xl/calcChain.xml><?xml version="1.0" encoding="utf-8"?>
<calcChain xmlns="http://schemas.openxmlformats.org/spreadsheetml/2006/main">
  <c r="Q35" i="6"/>
  <c r="Q40" l="1"/>
  <c r="F25" i="4" l="1"/>
  <c r="F20"/>
  <c r="F15"/>
  <c r="F10"/>
  <c r="Q57" i="6" l="1"/>
  <c r="Q53"/>
  <c r="Q51"/>
  <c r="Q44"/>
  <c r="Q38"/>
  <c r="Q42"/>
  <c r="Q32"/>
  <c r="Q29"/>
  <c r="J1" i="4" l="1"/>
  <c r="I1"/>
  <c r="J4" s="1"/>
  <c r="A1" i="5"/>
  <c r="A1" i="4"/>
  <c r="P5" s="1"/>
  <c r="A3" i="5" l="1"/>
  <c r="A5" i="6" s="1"/>
  <c r="A23" i="5"/>
  <c r="C34" i="6" s="1"/>
  <c r="I27" i="4"/>
  <c r="I22" s="1"/>
  <c r="I25"/>
  <c r="I20" s="1"/>
  <c r="I23"/>
  <c r="I18" s="1"/>
  <c r="I26"/>
  <c r="I21" s="1"/>
  <c r="I24"/>
  <c r="I19" s="1"/>
  <c r="N36"/>
  <c r="N29"/>
  <c r="C40" i="6" s="1"/>
  <c r="L11" i="4"/>
  <c r="L9"/>
  <c r="L10"/>
  <c r="L12"/>
  <c r="L8"/>
  <c r="L14"/>
  <c r="L16"/>
  <c r="L18"/>
  <c r="L20"/>
  <c r="L22"/>
  <c r="L24"/>
  <c r="L26"/>
  <c r="L28"/>
  <c r="L30"/>
  <c r="L32"/>
  <c r="L34"/>
  <c r="L36"/>
  <c r="L38"/>
  <c r="L40"/>
  <c r="L42"/>
  <c r="L44"/>
  <c r="L46"/>
  <c r="L48"/>
  <c r="L50"/>
  <c r="L52"/>
  <c r="L54"/>
  <c r="L56"/>
  <c r="L58"/>
  <c r="L60"/>
  <c r="L62"/>
  <c r="L64"/>
  <c r="L66"/>
  <c r="L68"/>
  <c r="L70"/>
  <c r="L72"/>
  <c r="L74"/>
  <c r="L76"/>
  <c r="L78"/>
  <c r="L80"/>
  <c r="L82"/>
  <c r="L84"/>
  <c r="L86"/>
  <c r="L88"/>
  <c r="L90"/>
  <c r="L92"/>
  <c r="L94"/>
  <c r="L96"/>
  <c r="L98"/>
  <c r="L100"/>
  <c r="L102"/>
  <c r="L104"/>
  <c r="L106"/>
  <c r="L108"/>
  <c r="L110"/>
  <c r="L112"/>
  <c r="L114"/>
  <c r="L116"/>
  <c r="L118"/>
  <c r="L120"/>
  <c r="L122"/>
  <c r="L124"/>
  <c r="L126"/>
  <c r="L128"/>
  <c r="L130"/>
  <c r="L132"/>
  <c r="L134"/>
  <c r="L136"/>
  <c r="L138"/>
  <c r="L140"/>
  <c r="L142"/>
  <c r="L144"/>
  <c r="L146"/>
  <c r="L5"/>
  <c r="L7"/>
  <c r="L4"/>
  <c r="L13"/>
  <c r="L15"/>
  <c r="L17"/>
  <c r="L19"/>
  <c r="L21"/>
  <c r="L23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L123"/>
  <c r="L125"/>
  <c r="L127"/>
  <c r="L129"/>
  <c r="L131"/>
  <c r="L133"/>
  <c r="L135"/>
  <c r="L137"/>
  <c r="L139"/>
  <c r="L141"/>
  <c r="L143"/>
  <c r="L145"/>
  <c r="L147"/>
  <c r="L6"/>
  <c r="K9"/>
  <c r="K4"/>
  <c r="K6"/>
  <c r="K8"/>
  <c r="J9"/>
  <c r="J146"/>
  <c r="J144"/>
  <c r="J142"/>
  <c r="J140"/>
  <c r="J138"/>
  <c r="J136"/>
  <c r="J134"/>
  <c r="J132"/>
  <c r="J130"/>
  <c r="J128"/>
  <c r="J126"/>
  <c r="J124"/>
  <c r="J122"/>
  <c r="J120"/>
  <c r="J118"/>
  <c r="J116"/>
  <c r="J114"/>
  <c r="J112"/>
  <c r="J110"/>
  <c r="J108"/>
  <c r="J106"/>
  <c r="J104"/>
  <c r="J102"/>
  <c r="J100"/>
  <c r="J98"/>
  <c r="J96"/>
  <c r="J94"/>
  <c r="J92"/>
  <c r="J90"/>
  <c r="J88"/>
  <c r="J86"/>
  <c r="J84"/>
  <c r="J82"/>
  <c r="J80"/>
  <c r="J78"/>
  <c r="J76"/>
  <c r="J74"/>
  <c r="J72"/>
  <c r="J70"/>
  <c r="J68"/>
  <c r="J66"/>
  <c r="J64"/>
  <c r="J62"/>
  <c r="J60"/>
  <c r="J58"/>
  <c r="J56"/>
  <c r="J54"/>
  <c r="J52"/>
  <c r="J50"/>
  <c r="J48"/>
  <c r="J46"/>
  <c r="J44"/>
  <c r="J42"/>
  <c r="J40"/>
  <c r="J38"/>
  <c r="J36"/>
  <c r="J34"/>
  <c r="J32"/>
  <c r="J30"/>
  <c r="J28"/>
  <c r="J26"/>
  <c r="J24"/>
  <c r="J22"/>
  <c r="J20"/>
  <c r="J18"/>
  <c r="J16"/>
  <c r="J14"/>
  <c r="J12"/>
  <c r="J10"/>
  <c r="K5"/>
  <c r="K7"/>
  <c r="K10"/>
  <c r="J147"/>
  <c r="J145"/>
  <c r="J143"/>
  <c r="J141"/>
  <c r="J139"/>
  <c r="J137"/>
  <c r="J135"/>
  <c r="J133"/>
  <c r="J131"/>
  <c r="J129"/>
  <c r="J127"/>
  <c r="J125"/>
  <c r="J123"/>
  <c r="J121"/>
  <c r="J119"/>
  <c r="J117"/>
  <c r="J115"/>
  <c r="J113"/>
  <c r="J111"/>
  <c r="J109"/>
  <c r="J107"/>
  <c r="J105"/>
  <c r="J103"/>
  <c r="J101"/>
  <c r="J99"/>
  <c r="J97"/>
  <c r="J95"/>
  <c r="J93"/>
  <c r="J91"/>
  <c r="J89"/>
  <c r="J87"/>
  <c r="J85"/>
  <c r="J83"/>
  <c r="J81"/>
  <c r="J79"/>
  <c r="J77"/>
  <c r="J75"/>
  <c r="J73"/>
  <c r="J71"/>
  <c r="J69"/>
  <c r="J67"/>
  <c r="J65"/>
  <c r="J63"/>
  <c r="J61"/>
  <c r="J59"/>
  <c r="J57"/>
  <c r="J55"/>
  <c r="J53"/>
  <c r="J51"/>
  <c r="J49"/>
  <c r="J47"/>
  <c r="J45"/>
  <c r="J43"/>
  <c r="J41"/>
  <c r="J39"/>
  <c r="J37"/>
  <c r="J35"/>
  <c r="J33"/>
  <c r="J31"/>
  <c r="J29"/>
  <c r="J27"/>
  <c r="J25"/>
  <c r="J23"/>
  <c r="J21"/>
  <c r="J19"/>
  <c r="J17"/>
  <c r="J15"/>
  <c r="J13"/>
  <c r="J11"/>
  <c r="J5"/>
  <c r="J6"/>
  <c r="C49" i="6" l="1"/>
  <c r="F32" i="4"/>
  <c r="F30" s="1"/>
  <c r="D5"/>
  <c r="D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4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J7" l="1"/>
  <c r="K11"/>
  <c r="K12" s="1"/>
  <c r="K13" s="1"/>
  <c r="K1" l="1"/>
  <c r="J8"/>
  <c r="L1" s="1"/>
  <c r="Q15" i="6"/>
  <c r="K14" i="4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J15" i="6" l="1"/>
  <c r="A15" i="5"/>
  <c r="C46" i="6" s="1"/>
  <c r="A19" i="5"/>
  <c r="C48" i="6" s="1"/>
  <c r="A7" i="5"/>
  <c r="C24" i="6" s="1"/>
  <c r="C21" s="1"/>
  <c r="A11" i="5"/>
  <c r="C25" i="6" s="1"/>
  <c r="P32" i="4" l="1"/>
  <c r="E61" i="6" s="1"/>
  <c r="N1" i="4" l="1"/>
  <c r="F31" s="1"/>
  <c r="P13"/>
  <c r="C15" i="6" s="1"/>
  <c r="R29" i="4"/>
  <c r="C67" i="6" s="1"/>
  <c r="P24" i="4"/>
  <c r="C63" i="6" s="1"/>
  <c r="R33" i="4"/>
  <c r="C69" i="6" s="1"/>
  <c r="P28" i="4"/>
  <c r="C65" i="6" s="1"/>
  <c r="R25" i="4"/>
  <c r="C55" i="6" s="1"/>
  <c r="R13" i="4"/>
  <c r="C51" i="6" s="1"/>
  <c r="R17" i="4"/>
  <c r="C53" i="6" s="1"/>
  <c r="R21" i="4"/>
  <c r="C57" i="6" s="1"/>
  <c r="F34" i="4"/>
  <c r="N61" i="6" s="1"/>
  <c r="A45" i="4"/>
  <c r="C61" i="6" s="1"/>
  <c r="A30" i="4"/>
  <c r="C50" i="6" s="1"/>
  <c r="P16" i="4"/>
  <c r="A2" i="6" s="1"/>
  <c r="N9" i="4"/>
  <c r="D59" i="6" s="1"/>
  <c r="R1" i="4"/>
  <c r="A4" i="6" s="1"/>
  <c r="N13" i="4"/>
  <c r="K73" i="6" s="1"/>
  <c r="N33" i="4"/>
  <c r="B78" i="6" s="1"/>
  <c r="P20" i="4"/>
  <c r="K72" i="6" s="1"/>
  <c r="R9" i="4"/>
  <c r="C44" i="6" s="1"/>
  <c r="F41" i="4"/>
  <c r="P72" i="6" s="1"/>
  <c r="F38" i="4"/>
  <c r="N5"/>
  <c r="O22" i="6" s="1"/>
  <c r="A38" i="4"/>
  <c r="C9" i="6" s="1"/>
  <c r="N21" i="4"/>
  <c r="C42" i="6" s="1"/>
  <c r="N17" i="4"/>
  <c r="C29" i="6" s="1"/>
  <c r="F44" i="4"/>
  <c r="A41"/>
  <c r="C76" i="6" s="1"/>
  <c r="N25" i="4"/>
  <c r="C38" i="6" s="1"/>
  <c r="A34" i="4"/>
  <c r="C32" i="6" s="1"/>
  <c r="F51" i="4"/>
  <c r="N76" i="6" s="1"/>
  <c r="F47" i="4"/>
  <c r="P9"/>
  <c r="C22" i="6" s="1"/>
  <c r="R5" i="4"/>
  <c r="C27" i="6" s="1"/>
  <c r="J7"/>
  <c r="P1" i="4"/>
  <c r="A3" i="6" s="1"/>
  <c r="P36" i="4"/>
  <c r="C8" i="6" s="1"/>
  <c r="M40" l="1"/>
  <c r="M35"/>
  <c r="N55"/>
  <c r="N49" s="1"/>
  <c r="F28" i="4"/>
  <c r="F26" s="1"/>
  <c r="N69" i="6" s="1"/>
  <c r="Q69" s="1"/>
  <c r="F23" i="4"/>
  <c r="F21" s="1"/>
  <c r="N67" i="6" s="1"/>
  <c r="Q67" s="1"/>
  <c r="F13" i="4"/>
  <c r="F11" s="1"/>
  <c r="N63" i="6" s="1"/>
  <c r="Q63" s="1"/>
  <c r="Q71" s="1"/>
  <c r="F18" i="4"/>
  <c r="F16" s="1"/>
  <c r="N65" i="6" s="1"/>
  <c r="Q65" s="1"/>
  <c r="Q14"/>
  <c r="Q27"/>
  <c r="L27"/>
  <c r="K59"/>
  <c r="M44"/>
  <c r="M32"/>
  <c r="M38"/>
  <c r="M29"/>
  <c r="Q72" l="1"/>
  <c r="Q73" s="1"/>
</calcChain>
</file>

<file path=xl/sharedStrings.xml><?xml version="1.0" encoding="utf-8"?>
<sst xmlns="http://schemas.openxmlformats.org/spreadsheetml/2006/main" count="227" uniqueCount="212">
  <si>
    <t>M2</t>
  </si>
  <si>
    <t>Nº Contribuinte:</t>
  </si>
  <si>
    <t>Empresa:</t>
  </si>
  <si>
    <t>*</t>
  </si>
  <si>
    <t>Mesa Branca</t>
  </si>
  <si>
    <t>unid.</t>
  </si>
  <si>
    <t>Cadeira Branca</t>
  </si>
  <si>
    <t>Data:</t>
  </si>
  <si>
    <t>Assinatura:</t>
  </si>
  <si>
    <t>Quant.</t>
  </si>
  <si>
    <t>Valor</t>
  </si>
  <si>
    <t>(até 20 caracteres)</t>
  </si>
  <si>
    <t>Requisições durante a montagem e realização tem um agravamento de 30%. A desistência de serviços solicitados só poderá ser feita até ao 4º dia antes do período de montagem - a partir desta data não haverá lugar à devolução do valor pago.</t>
  </si>
  <si>
    <t>407 890</t>
  </si>
  <si>
    <t>407 891</t>
  </si>
  <si>
    <t>408 035</t>
  </si>
  <si>
    <t>408 033</t>
  </si>
  <si>
    <t>408 034</t>
  </si>
  <si>
    <t>409 200</t>
  </si>
  <si>
    <t>409 201</t>
  </si>
  <si>
    <t>NOME A FIGURAR NO STAND</t>
  </si>
  <si>
    <t>Português</t>
  </si>
  <si>
    <t>English</t>
  </si>
  <si>
    <t>Español</t>
  </si>
  <si>
    <t>Fiscal ID:</t>
  </si>
  <si>
    <t>NIF:</t>
  </si>
  <si>
    <t>Company:</t>
  </si>
  <si>
    <t>Cost</t>
  </si>
  <si>
    <t>Signature:</t>
  </si>
  <si>
    <t>Firma:</t>
  </si>
  <si>
    <t>Date:</t>
  </si>
  <si>
    <t>Fecha:</t>
  </si>
  <si>
    <t>Qty</t>
  </si>
  <si>
    <t>Cant.</t>
  </si>
  <si>
    <t>Requisitions during the setting-up and realization have a penalty of 30%. The cancellation of requested services will only be accepted up until the 4th day before the setting up period - after that we will be unable to refund you.</t>
  </si>
  <si>
    <t>NAME TO FIGURE ON STAND</t>
  </si>
  <si>
    <t>PVC Chair</t>
  </si>
  <si>
    <t>Round Table</t>
  </si>
  <si>
    <t>Silla Blanca</t>
  </si>
  <si>
    <t>Mesa Blanca</t>
  </si>
  <si>
    <t>NOMBRE A FIGURAR EN EL STAND</t>
  </si>
  <si>
    <t>Armazém com porta  (m2)</t>
  </si>
  <si>
    <t>Las solicitudes efectuadas durante el período de montaje y realización provocarán un incremento de un 30%. La renuncia de los servicios solicitados sólo se podrá hacer hasta el 4º día antes del período de montaje, a partir de esa fecha no habrá lugar a la devolución del pago.</t>
  </si>
  <si>
    <t>Panel with Image (3,00 x 1,00)</t>
  </si>
  <si>
    <t>Panel con Imagen (3,00 x 1,00)</t>
  </si>
  <si>
    <t>Painel com Foto (3,00 x 1,00)</t>
  </si>
  <si>
    <t>(up to 20 characters)</t>
  </si>
  <si>
    <t>Almacén con puerta (m2)</t>
  </si>
  <si>
    <t>unit</t>
  </si>
  <si>
    <t>Pagamento até:</t>
  </si>
  <si>
    <t>Pago hasta el:</t>
  </si>
  <si>
    <t>Payment until:</t>
  </si>
  <si>
    <t>Storeroom with Door (m2)</t>
  </si>
  <si>
    <t>Select Language / Seleccione Idioma</t>
  </si>
  <si>
    <t>CONTACTOS:</t>
  </si>
  <si>
    <t>CONTACTS:</t>
  </si>
  <si>
    <t>409 202</t>
  </si>
  <si>
    <t>409 203</t>
  </si>
  <si>
    <t>409 204</t>
  </si>
  <si>
    <t>Cor da Alcatifa:</t>
  </si>
  <si>
    <t>Carpeting colors:</t>
  </si>
  <si>
    <t>Color de la Moqueta:</t>
  </si>
  <si>
    <t>TARIMAS</t>
  </si>
  <si>
    <t>ALCATIFA</t>
  </si>
  <si>
    <t>CARPETING</t>
  </si>
  <si>
    <t>MOQUETA</t>
  </si>
  <si>
    <t>Fornecimento e colocação no estrado</t>
  </si>
  <si>
    <t>Fornecimento e colocação no solo</t>
  </si>
  <si>
    <t>Alcatifa com impressão de Logotipo</t>
  </si>
  <si>
    <t>Supply and Placement on the Stage</t>
  </si>
  <si>
    <t xml:space="preserve">Supply and Placement on the Floor </t>
  </si>
  <si>
    <t>Supply and Placement with Color Trimmings</t>
  </si>
  <si>
    <t>Floor Carpenting with Logo Printing</t>
  </si>
  <si>
    <t xml:space="preserve">Aprovisionamiento y Colocación en la Tarima  </t>
  </si>
  <si>
    <t xml:space="preserve">Aprovisionamiento y Colocación en el Suelo </t>
  </si>
  <si>
    <t xml:space="preserve">Moqueta con Impresión de Logótipo    </t>
  </si>
  <si>
    <t>Estrado Alcatifado 10 cm</t>
  </si>
  <si>
    <t>Estrado Alcatifado 3,2 cm</t>
  </si>
  <si>
    <t xml:space="preserve">Carpet-covered 10 cm Stage                                </t>
  </si>
  <si>
    <t xml:space="preserve">Carpet-covered 3,2 cm Stage                              </t>
  </si>
  <si>
    <t>Tarima Enmoquetada 10 cm</t>
  </si>
  <si>
    <t>Tarima Enmoquetada 3,2 cm</t>
  </si>
  <si>
    <t xml:space="preserve">Agglomerated 10 cm Stage without Carpet     </t>
  </si>
  <si>
    <t xml:space="preserve">Agglomerated 3,2 cm Stage without Carpet     </t>
  </si>
  <si>
    <t>Sob consulta</t>
  </si>
  <si>
    <t>Fornecimento e colocação com recortes de côr</t>
  </si>
  <si>
    <t>Estrado Aglomerado sem Alcatifa 10 cm</t>
  </si>
  <si>
    <t>Tarima Aglomerada sin Moqueta 10 cm</t>
  </si>
  <si>
    <t>Tarima Aglomerada sin Moqueta 3,2 cm</t>
  </si>
  <si>
    <t>(hasta 20 signos)</t>
  </si>
  <si>
    <t>R. do Bojador, Parque das Nações, 1998-010 Lisboa, PORTUGAL</t>
  </si>
  <si>
    <t>Impressão Digital na Pala do Stand (produção e aplicação)</t>
  </si>
  <si>
    <t>Digital Printing on the Stand fascia (production and application)</t>
  </si>
  <si>
    <t>Impresión Digital en el Frontis del Stand (producción y aplicación)</t>
  </si>
  <si>
    <t>As imagens deverão ser enviadas até 10 dias úteis antes do início da montagem para:</t>
  </si>
  <si>
    <t>Images must be sent within 10 working days before the assembly for:</t>
  </si>
  <si>
    <t>Deben enviar las imágenes, hasta 10 días laborables antes del inicio del montaje para:</t>
  </si>
  <si>
    <t>STANDS | ALCATIFA | ESTRADOS</t>
  </si>
  <si>
    <t>STANDS | CARPETING | STAGES</t>
  </si>
  <si>
    <t>STANDS | MOQUETA | TARIMAS</t>
  </si>
  <si>
    <t>TIPO 1</t>
  </si>
  <si>
    <t>TIPO 2</t>
  </si>
  <si>
    <t>DESIGN</t>
  </si>
  <si>
    <t>REQUINTE</t>
  </si>
  <si>
    <t>R</t>
  </si>
  <si>
    <t>D</t>
  </si>
  <si>
    <t>REF.</t>
  </si>
  <si>
    <t>SELECCIONE STAND</t>
  </si>
  <si>
    <t>SELECT STAND</t>
  </si>
  <si>
    <t>By consulting</t>
  </si>
  <si>
    <t>Bajo consulta</t>
  </si>
  <si>
    <t xml:space="preserve">ESTRADOS </t>
  </si>
  <si>
    <t xml:space="preserve">STAGES </t>
  </si>
  <si>
    <t>IVA a taxa de:</t>
  </si>
  <si>
    <t>Estrado Aglomerado sem Alcatifa 3,2 cm</t>
  </si>
  <si>
    <t>m2</t>
  </si>
  <si>
    <t>MATERIAL EXTRA PARA STAND TIPO 1 e 2</t>
  </si>
  <si>
    <t>Euro</t>
  </si>
  <si>
    <t>407 912</t>
  </si>
  <si>
    <t>407 913</t>
  </si>
  <si>
    <t>407 917</t>
  </si>
  <si>
    <t>408 062</t>
  </si>
  <si>
    <t>408 861</t>
  </si>
  <si>
    <t>servifil@aip.pt</t>
  </si>
  <si>
    <t>400 116</t>
  </si>
  <si>
    <t>406 657</t>
  </si>
  <si>
    <t>406 658</t>
  </si>
  <si>
    <t>406 659</t>
  </si>
  <si>
    <t>406 652</t>
  </si>
  <si>
    <t>406 653</t>
  </si>
  <si>
    <t>406 654</t>
  </si>
  <si>
    <t>406 655</t>
  </si>
  <si>
    <t>Sub-total</t>
  </si>
  <si>
    <t>TOTAL</t>
  </si>
  <si>
    <t>Acima de 81 m2 - Sob consulta</t>
  </si>
  <si>
    <t xml:space="preserve">Above 81 m2 - By consulting </t>
  </si>
  <si>
    <t xml:space="preserve">Por encima de 81 m2 - Bajo Consulta </t>
  </si>
  <si>
    <t>Até 81 m2</t>
  </si>
  <si>
    <t>Up to 81 m2</t>
  </si>
  <si>
    <t>Hasta 81 m2</t>
  </si>
  <si>
    <t>O Stand será entregue a partir das 15H00 do dia</t>
  </si>
  <si>
    <t>The Stand will be delivered from 15H00 of</t>
  </si>
  <si>
    <t>El Stand se entrega a partir de las 15H00 del dia</t>
  </si>
  <si>
    <t>Por favor indique cor da alcatifa</t>
  </si>
  <si>
    <t>Please indicate color of carpet</t>
  </si>
  <si>
    <t>Imagens Stands - PT</t>
  </si>
  <si>
    <t>Images Stands - GB</t>
  </si>
  <si>
    <t>Imagenes Stands - ES</t>
  </si>
  <si>
    <t>400 476</t>
  </si>
  <si>
    <t>BORDEAUX</t>
  </si>
  <si>
    <t>VERDE ESCURO</t>
  </si>
  <si>
    <t>AZUL ESCURO</t>
  </si>
  <si>
    <t>CINZA FERRO</t>
  </si>
  <si>
    <t>Outra cor</t>
  </si>
  <si>
    <t>DARK GREEN</t>
  </si>
  <si>
    <t>DARK BLUE</t>
  </si>
  <si>
    <t>GREY IRON</t>
  </si>
  <si>
    <t>Other color</t>
  </si>
  <si>
    <t>VERDE OSCURO</t>
  </si>
  <si>
    <t>AZUL OSCURO</t>
  </si>
  <si>
    <t>GRIS HIERRO</t>
  </si>
  <si>
    <t>Otro color</t>
  </si>
  <si>
    <t xml:space="preserve">Aprovisionamiento y Colocación c/ Recortes Color  </t>
  </si>
  <si>
    <t>Campos Obrigatórios</t>
  </si>
  <si>
    <t>Required Fields</t>
  </si>
  <si>
    <t>Campos Obligatórios</t>
  </si>
  <si>
    <t>VAT - Read the IMPORTANT NOTES</t>
  </si>
  <si>
    <t>IVA - Lea las NOTAS IMPORTANTES</t>
  </si>
  <si>
    <r>
      <rPr>
        <b/>
        <sz val="8"/>
        <color theme="3"/>
        <rFont val="Calibri"/>
        <family val="2"/>
      </rPr>
      <t>27 m2</t>
    </r>
    <r>
      <rPr>
        <sz val="8"/>
        <color theme="3"/>
        <rFont val="Calibri"/>
        <family val="2"/>
      </rPr>
      <t xml:space="preserve"> - 2.560,00€ </t>
    </r>
  </si>
  <si>
    <r>
      <rPr>
        <b/>
        <sz val="8"/>
        <color theme="3"/>
        <rFont val="Calibri"/>
        <family val="2"/>
      </rPr>
      <t>18 m2</t>
    </r>
    <r>
      <rPr>
        <sz val="8"/>
        <color theme="3"/>
        <rFont val="Calibri"/>
        <family val="2"/>
      </rPr>
      <t xml:space="preserve"> - 1.065,00€</t>
    </r>
  </si>
  <si>
    <r>
      <rPr>
        <b/>
        <sz val="8"/>
        <color theme="3"/>
        <rFont val="Calibri"/>
        <family val="2"/>
      </rPr>
      <t>36 m2</t>
    </r>
    <r>
      <rPr>
        <sz val="8"/>
        <color theme="3"/>
        <rFont val="Calibri"/>
        <family val="2"/>
      </rPr>
      <t xml:space="preserve"> - 2.400,00€  </t>
    </r>
  </si>
  <si>
    <r>
      <rPr>
        <b/>
        <sz val="8"/>
        <color theme="3"/>
        <rFont val="Calibri"/>
        <family val="2"/>
      </rPr>
      <t>54 m2</t>
    </r>
    <r>
      <rPr>
        <sz val="8"/>
        <color theme="3"/>
        <rFont val="Calibri"/>
        <family val="2"/>
      </rPr>
      <t xml:space="preserve"> - 3.350,00€ </t>
    </r>
  </si>
  <si>
    <r>
      <rPr>
        <b/>
        <sz val="8"/>
        <color theme="3"/>
        <rFont val="Calibri"/>
        <family val="2"/>
      </rPr>
      <t xml:space="preserve">81 m2 </t>
    </r>
    <r>
      <rPr>
        <sz val="8"/>
        <color theme="3"/>
        <rFont val="Calibri"/>
        <family val="2"/>
      </rPr>
      <t>- 4.675,00€</t>
    </r>
  </si>
  <si>
    <r>
      <rPr>
        <b/>
        <sz val="8"/>
        <color theme="3"/>
        <rFont val="Calibri"/>
        <family val="2"/>
      </rPr>
      <t>36 m2</t>
    </r>
    <r>
      <rPr>
        <sz val="8"/>
        <color theme="3"/>
        <rFont val="Calibri"/>
        <family val="2"/>
      </rPr>
      <t xml:space="preserve"> - 3.158,40€</t>
    </r>
  </si>
  <si>
    <r>
      <rPr>
        <b/>
        <sz val="8"/>
        <color theme="3"/>
        <rFont val="Calibri"/>
        <family val="2"/>
      </rPr>
      <t>27 m2</t>
    </r>
    <r>
      <rPr>
        <sz val="8"/>
        <color theme="3"/>
        <rFont val="Calibri"/>
        <family val="2"/>
      </rPr>
      <t xml:space="preserve"> - 2.422,00€</t>
    </r>
  </si>
  <si>
    <r>
      <rPr>
        <b/>
        <sz val="8"/>
        <color theme="3"/>
        <rFont val="Calibri"/>
        <family val="2"/>
      </rPr>
      <t>18 m2</t>
    </r>
    <r>
      <rPr>
        <sz val="8"/>
        <color theme="3"/>
        <rFont val="Calibri"/>
        <family val="2"/>
      </rPr>
      <t xml:space="preserve"> - 1.775,20€</t>
    </r>
  </si>
  <si>
    <r>
      <rPr>
        <b/>
        <sz val="8"/>
        <color theme="3"/>
        <rFont val="Calibri"/>
        <family val="2"/>
      </rPr>
      <t>Tipo 1</t>
    </r>
    <r>
      <rPr>
        <sz val="8"/>
        <color theme="3"/>
        <rFont val="Calibri"/>
        <family val="2"/>
      </rPr>
      <t xml:space="preserve"> - 22,00 €/m2</t>
    </r>
  </si>
  <si>
    <r>
      <rPr>
        <b/>
        <sz val="8"/>
        <color theme="3"/>
        <rFont val="Calibri"/>
        <family val="2"/>
      </rPr>
      <t>Tipo 2</t>
    </r>
    <r>
      <rPr>
        <sz val="8"/>
        <color theme="3"/>
        <rFont val="Calibri"/>
        <family val="2"/>
      </rPr>
      <t xml:space="preserve"> - 29,50 €/m2</t>
    </r>
  </si>
  <si>
    <t>● STAND TIPO:</t>
  </si>
  <si>
    <t>● STAND REQUINTE:</t>
  </si>
  <si>
    <t xml:space="preserve">● STAND DESIGN: </t>
  </si>
  <si>
    <t>Required field for Exhibitors Stand with the FIL, failure to do will be placed on the front of the Stand name registration.</t>
  </si>
  <si>
    <t xml:space="preserve">Campo obligatorio para Expositores con Stand de FIL, si no lo rellena colocaremos en el frontis del Stand el nombre de la inscripción. </t>
  </si>
  <si>
    <t>(Ø 80 x 0,70 cm)</t>
  </si>
  <si>
    <t>Balcão branco e cinza com prateleira, portas de correr e fechadura (103 x 50 x 100 cm Alt)</t>
  </si>
  <si>
    <t>409 565</t>
  </si>
  <si>
    <t>ARTES FINAIS / IMAGENS PARA PRODUÇÃO:  Devem ser entregues AF’s em formato digital, preferencialmente em .PDF, .TIFF ou .JPEG, com uma resolução mínima de 72 dpi’s ao tamanho natural (1:1), com as fontes convertidas em curvas.</t>
  </si>
  <si>
    <t>FINAL ARTS / IMAGES FOR PRODUCTION:  AF's must be submitted in digital format, preferably in .PDF, .TIFF or .JPEG with a resolution of 72 dpi's to life size (1:1), with fonts converted to curves.</t>
  </si>
  <si>
    <t>ARTE FINALIZACIÓN / IMAGENES PARA IMPRESIÓN:  Deben entregarse AF's en formato digital, de preferencia en .PDF, .TIFF o .JPEG, con una resolución mínima de 72 dpi’s, al tamaño natural (1:1), con las fuentes convertidas en curvas.</t>
  </si>
  <si>
    <t>Mostrador blanco y gris con balda, puertas correderas y cerradura (103 x 50 x 100 cm Alt)</t>
  </si>
  <si>
    <t>COMPLEMENTARY MATERIAL STAND TIPE 1 and 2</t>
  </si>
  <si>
    <t>MATERIAL COMPLEMENTAR STAND TIPO 1 y 2</t>
  </si>
  <si>
    <t>Counter white and gray with shelf, sliding doors and lock (103 x 50 x 100 cm height)</t>
  </si>
  <si>
    <t>Prazo de Inscrição: 06 / 04 / 2015</t>
  </si>
  <si>
    <t xml:space="preserve">06 a 09  de Maio 2015   </t>
  </si>
  <si>
    <t>Deadline: 06 / 04 / 2015</t>
  </si>
  <si>
    <t xml:space="preserve">06 to 09 May 2015   </t>
  </si>
  <si>
    <t>Fecha Límite: 06 / 04 / 2015</t>
  </si>
  <si>
    <t xml:space="preserve">06 al 09 de Mayo 2015   </t>
  </si>
  <si>
    <t>F: 00-351-21-892 15 55</t>
  </si>
  <si>
    <t>Campo obrigatório para Expositores com Stand da FIL, caso não preencha será colocado na pala do Stand o nome da inscrição.</t>
  </si>
  <si>
    <t>teresa.gouveia@aip.pt</t>
  </si>
  <si>
    <t>T: 00-351-21-892 15 56</t>
  </si>
  <si>
    <t>jose.cardoso@aip.pt</t>
  </si>
  <si>
    <t>T: 00-351-21-892 15 48</t>
  </si>
  <si>
    <t>www.tektonica.fil.pt</t>
  </si>
  <si>
    <t>luis.lagarto@aip.pt</t>
  </si>
  <si>
    <t>T: 00-351-21-892 15 04</t>
  </si>
  <si>
    <t>Por favor, indique el color de la moqueta</t>
  </si>
  <si>
    <t>Calha com 2 Projectores</t>
  </si>
  <si>
    <t>Rail with 2 Projectors</t>
  </si>
  <si>
    <t>Carril con 2Focos</t>
  </si>
</sst>
</file>

<file path=xl/styles.xml><?xml version="1.0" encoding="utf-8"?>
<styleSheet xmlns="http://schemas.openxmlformats.org/spreadsheetml/2006/main">
  <numFmts count="1">
    <numFmt numFmtId="164" formatCode="dd\ \/\ mm\ \/\ yyyy"/>
  </numFmts>
  <fonts count="66">
    <font>
      <sz val="10"/>
      <name val="Arial"/>
    </font>
    <font>
      <sz val="10"/>
      <color theme="1"/>
      <name val="Bookman Old Style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color theme="3"/>
      <name val="Calibri"/>
      <family val="2"/>
    </font>
    <font>
      <b/>
      <u/>
      <sz val="8"/>
      <color theme="3"/>
      <name val="Calibri"/>
      <family val="2"/>
    </font>
    <font>
      <b/>
      <sz val="10"/>
      <color theme="3"/>
      <name val="Calibri"/>
      <family val="2"/>
    </font>
    <font>
      <sz val="10"/>
      <color theme="3"/>
      <name val="Calibri"/>
      <family val="2"/>
    </font>
    <font>
      <sz val="8"/>
      <color rgb="FF1F497D"/>
      <name val="Calibri"/>
      <family val="2"/>
    </font>
    <font>
      <b/>
      <sz val="10"/>
      <color theme="0"/>
      <name val="Calibri"/>
      <family val="2"/>
    </font>
    <font>
      <b/>
      <sz val="8"/>
      <color theme="3"/>
      <name val="Calibri"/>
      <family val="2"/>
    </font>
    <font>
      <sz val="8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u/>
      <sz val="8"/>
      <color theme="3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3"/>
      <name val="Calibri"/>
      <family val="2"/>
      <scheme val="minor"/>
    </font>
    <font>
      <sz val="8"/>
      <color theme="9" tint="-0.249977111117893"/>
      <name val="Calibri"/>
      <family val="2"/>
    </font>
    <font>
      <sz val="8.5"/>
      <color rgb="FF1F497D"/>
      <name val="Calibri"/>
      <family val="2"/>
    </font>
    <font>
      <b/>
      <sz val="9"/>
      <color theme="3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8"/>
      <name val="Calibri"/>
      <family val="2"/>
    </font>
    <font>
      <sz val="7"/>
      <color theme="1" tint="0.499984740745262"/>
      <name val="Calibri"/>
      <family val="2"/>
    </font>
    <font>
      <sz val="7"/>
      <name val="Calibri"/>
      <family val="2"/>
    </font>
    <font>
      <b/>
      <u/>
      <sz val="8"/>
      <color rgb="FF0000FF"/>
      <name val="Calibri"/>
      <family val="2"/>
    </font>
    <font>
      <sz val="7"/>
      <color theme="0" tint="-0.499984740745262"/>
      <name val="Calibri"/>
      <family val="2"/>
    </font>
    <font>
      <sz val="7"/>
      <color theme="0"/>
      <name val="Calibri"/>
      <family val="2"/>
      <scheme val="minor"/>
    </font>
    <font>
      <sz val="7"/>
      <name val="Verdana"/>
      <family val="2"/>
    </font>
    <font>
      <b/>
      <sz val="11"/>
      <color rgb="FF92D05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sz val="8"/>
      <color theme="0"/>
      <name val="Calibri"/>
      <family val="2"/>
      <scheme val="minor"/>
    </font>
    <font>
      <sz val="4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8"/>
      <color theme="3"/>
      <name val="Arial"/>
      <family val="2"/>
    </font>
    <font>
      <b/>
      <sz val="10"/>
      <color theme="3"/>
      <name val="Calibri"/>
      <family val="2"/>
      <scheme val="minor"/>
    </font>
    <font>
      <b/>
      <sz val="9"/>
      <color rgb="FFFF0000"/>
      <name val="Rockwell Extra Bold"/>
      <family val="1"/>
    </font>
    <font>
      <b/>
      <u/>
      <sz val="8"/>
      <color theme="10"/>
      <name val="Calibri"/>
      <family val="2"/>
    </font>
    <font>
      <b/>
      <sz val="8"/>
      <color rgb="FF1F497D"/>
      <name val="Calibri"/>
      <family val="2"/>
    </font>
    <font>
      <b/>
      <u/>
      <sz val="8"/>
      <color theme="10"/>
      <name val="Calibri"/>
      <family val="2"/>
      <scheme val="minor"/>
    </font>
    <font>
      <b/>
      <sz val="8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3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rgb="FF92D050"/>
      </left>
      <right/>
      <top style="thick">
        <color theme="3"/>
      </top>
      <bottom style="thick">
        <color rgb="FF92D050"/>
      </bottom>
      <diagonal/>
    </border>
    <border>
      <left/>
      <right style="thick">
        <color rgb="FF92D050"/>
      </right>
      <top style="thick">
        <color theme="3"/>
      </top>
      <bottom style="thick">
        <color rgb="FF92D050"/>
      </bottom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hair">
        <color rgb="FF92D050"/>
      </bottom>
      <diagonal/>
    </border>
    <border>
      <left/>
      <right style="thick">
        <color rgb="FF92D050"/>
      </right>
      <top style="thick">
        <color theme="3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</borders>
  <cellStyleXfs count="86">
    <xf numFmtId="0" fontId="0" fillId="0" borderId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4" borderId="0" applyNumberFormat="0" applyBorder="0" applyAlignment="0" applyProtection="0"/>
    <xf numFmtId="0" fontId="2" fillId="23" borderId="0" applyNumberFormat="0" applyBorder="0" applyAlignment="0" applyProtection="0"/>
    <xf numFmtId="0" fontId="4" fillId="14" borderId="0" applyNumberFormat="0" applyBorder="0" applyAlignment="0" applyProtection="0"/>
    <xf numFmtId="0" fontId="5" fillId="24" borderId="1" applyNumberFormat="0" applyAlignment="0" applyProtection="0"/>
    <xf numFmtId="0" fontId="6" fillId="15" borderId="2" applyNumberFormat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3" borderId="1" applyNumberFormat="0" applyAlignment="0" applyProtection="0"/>
    <xf numFmtId="0" fontId="14" fillId="0" borderId="6" applyNumberFormat="0" applyFill="0" applyAlignment="0" applyProtection="0"/>
    <xf numFmtId="0" fontId="15" fillId="23" borderId="0" applyNumberFormat="0" applyBorder="0" applyAlignment="0" applyProtection="0"/>
    <xf numFmtId="0" fontId="7" fillId="22" borderId="7" applyNumberFormat="0" applyFont="0" applyAlignment="0" applyProtection="0"/>
    <xf numFmtId="0" fontId="16" fillId="24" borderId="8" applyNumberFormat="0" applyAlignment="0" applyProtection="0"/>
    <xf numFmtId="4" fontId="17" fillId="29" borderId="9" applyNumberFormat="0" applyProtection="0">
      <alignment vertical="center"/>
    </xf>
    <xf numFmtId="4" fontId="18" fillId="29" borderId="9" applyNumberFormat="0" applyProtection="0">
      <alignment vertical="center"/>
    </xf>
    <xf numFmtId="4" fontId="17" fillId="29" borderId="9" applyNumberFormat="0" applyProtection="0">
      <alignment horizontal="left" vertical="center" indent="1"/>
    </xf>
    <xf numFmtId="0" fontId="17" fillId="29" borderId="9" applyNumberFormat="0" applyProtection="0">
      <alignment horizontal="left" vertical="top" indent="1"/>
    </xf>
    <xf numFmtId="4" fontId="17" fillId="30" borderId="0" applyNumberFormat="0" applyProtection="0">
      <alignment horizontal="left" vertical="center" indent="1"/>
    </xf>
    <xf numFmtId="4" fontId="19" fillId="2" borderId="9" applyNumberFormat="0" applyProtection="0">
      <alignment horizontal="right" vertical="center"/>
    </xf>
    <xf numFmtId="4" fontId="19" fillId="4" borderId="9" applyNumberFormat="0" applyProtection="0">
      <alignment horizontal="right" vertical="center"/>
    </xf>
    <xf numFmtId="4" fontId="19" fillId="31" borderId="9" applyNumberFormat="0" applyProtection="0">
      <alignment horizontal="right" vertical="center"/>
    </xf>
    <xf numFmtId="4" fontId="19" fillId="6" borderId="9" applyNumberFormat="0" applyProtection="0">
      <alignment horizontal="right" vertical="center"/>
    </xf>
    <xf numFmtId="4" fontId="19" fillId="7" borderId="9" applyNumberFormat="0" applyProtection="0">
      <alignment horizontal="right" vertical="center"/>
    </xf>
    <xf numFmtId="4" fontId="19" fillId="32" borderId="9" applyNumberFormat="0" applyProtection="0">
      <alignment horizontal="right" vertical="center"/>
    </xf>
    <xf numFmtId="4" fontId="19" fillId="33" borderId="9" applyNumberFormat="0" applyProtection="0">
      <alignment horizontal="right" vertical="center"/>
    </xf>
    <xf numFmtId="4" fontId="19" fillId="34" borderId="9" applyNumberFormat="0" applyProtection="0">
      <alignment horizontal="right" vertical="center"/>
    </xf>
    <xf numFmtId="4" fontId="19" fillId="5" borderId="9" applyNumberFormat="0" applyProtection="0">
      <alignment horizontal="right" vertical="center"/>
    </xf>
    <xf numFmtId="4" fontId="17" fillId="35" borderId="10" applyNumberFormat="0" applyProtection="0">
      <alignment horizontal="left" vertical="center" indent="1"/>
    </xf>
    <xf numFmtId="4" fontId="19" fillId="36" borderId="0" applyNumberFormat="0" applyProtection="0">
      <alignment horizontal="left" vertical="center" indent="1"/>
    </xf>
    <xf numFmtId="4" fontId="20" fillId="37" borderId="0" applyNumberFormat="0" applyProtection="0">
      <alignment horizontal="left" vertical="center" indent="1"/>
    </xf>
    <xf numFmtId="4" fontId="19" fillId="30" borderId="9" applyNumberFormat="0" applyProtection="0">
      <alignment horizontal="right" vertical="center"/>
    </xf>
    <xf numFmtId="4" fontId="21" fillId="36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0" fontId="7" fillId="37" borderId="9" applyNumberFormat="0" applyProtection="0">
      <alignment horizontal="left" vertical="center" indent="1"/>
    </xf>
    <xf numFmtId="0" fontId="7" fillId="37" borderId="9" applyNumberFormat="0" applyProtection="0">
      <alignment horizontal="left" vertical="top" indent="1"/>
    </xf>
    <xf numFmtId="0" fontId="7" fillId="30" borderId="9" applyNumberFormat="0" applyProtection="0">
      <alignment horizontal="left" vertical="center" indent="1"/>
    </xf>
    <xf numFmtId="0" fontId="7" fillId="30" borderId="9" applyNumberFormat="0" applyProtection="0">
      <alignment horizontal="left" vertical="top" indent="1"/>
    </xf>
    <xf numFmtId="0" fontId="7" fillId="3" borderId="9" applyNumberFormat="0" applyProtection="0">
      <alignment horizontal="left" vertical="center" indent="1"/>
    </xf>
    <xf numFmtId="0" fontId="7" fillId="3" borderId="9" applyNumberFormat="0" applyProtection="0">
      <alignment horizontal="left" vertical="top" indent="1"/>
    </xf>
    <xf numFmtId="0" fontId="7" fillId="36" borderId="9" applyNumberFormat="0" applyProtection="0">
      <alignment horizontal="left" vertical="center" indent="1"/>
    </xf>
    <xf numFmtId="0" fontId="7" fillId="36" borderId="9" applyNumberFormat="0" applyProtection="0">
      <alignment horizontal="left" vertical="top" indent="1"/>
    </xf>
    <xf numFmtId="0" fontId="7" fillId="38" borderId="11" applyNumberFormat="0">
      <protection locked="0"/>
    </xf>
    <xf numFmtId="4" fontId="19" fillId="39" borderId="9" applyNumberFormat="0" applyProtection="0">
      <alignment vertical="center"/>
    </xf>
    <xf numFmtId="4" fontId="22" fillId="39" borderId="9" applyNumberFormat="0" applyProtection="0">
      <alignment vertical="center"/>
    </xf>
    <xf numFmtId="4" fontId="19" fillId="39" borderId="9" applyNumberFormat="0" applyProtection="0">
      <alignment horizontal="left" vertical="center" indent="1"/>
    </xf>
    <xf numFmtId="0" fontId="19" fillId="39" borderId="9" applyNumberFormat="0" applyProtection="0">
      <alignment horizontal="left" vertical="top" indent="1"/>
    </xf>
    <xf numFmtId="4" fontId="19" fillId="36" borderId="9" applyNumberFormat="0" applyProtection="0">
      <alignment horizontal="right" vertical="center"/>
    </xf>
    <xf numFmtId="4" fontId="22" fillId="36" borderId="9" applyNumberFormat="0" applyProtection="0">
      <alignment horizontal="right" vertical="center"/>
    </xf>
    <xf numFmtId="4" fontId="19" fillId="30" borderId="9" applyNumberFormat="0" applyProtection="0">
      <alignment horizontal="left" vertical="center" indent="1"/>
    </xf>
    <xf numFmtId="0" fontId="19" fillId="30" borderId="9" applyNumberFormat="0" applyProtection="0">
      <alignment horizontal="left" vertical="top" indent="1"/>
    </xf>
    <xf numFmtId="4" fontId="23" fillId="40" borderId="0" applyNumberFormat="0" applyProtection="0">
      <alignment horizontal="left" vertical="center" indent="1"/>
    </xf>
    <xf numFmtId="4" fontId="24" fillId="36" borderId="9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8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75">
    <xf numFmtId="0" fontId="0" fillId="0" borderId="0" xfId="0"/>
    <xf numFmtId="3" fontId="28" fillId="0" borderId="0" xfId="0" quotePrefix="1" applyNumberFormat="1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Border="1" applyAlignment="1" applyProtection="1">
      <protection hidden="1"/>
    </xf>
    <xf numFmtId="0" fontId="28" fillId="0" borderId="0" xfId="0" applyFont="1" applyFill="1" applyBorder="1"/>
    <xf numFmtId="0" fontId="28" fillId="0" borderId="16" xfId="0" applyFont="1" applyFill="1" applyBorder="1"/>
    <xf numFmtId="0" fontId="28" fillId="0" borderId="16" xfId="0" applyFont="1" applyFill="1" applyBorder="1" applyAlignment="1">
      <alignment horizontal="center"/>
    </xf>
    <xf numFmtId="0" fontId="28" fillId="0" borderId="13" xfId="0" applyFont="1" applyFill="1" applyBorder="1"/>
    <xf numFmtId="0" fontId="28" fillId="0" borderId="0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/>
    <xf numFmtId="0" fontId="28" fillId="0" borderId="0" xfId="0" applyFont="1" applyFill="1" applyBorder="1" applyAlignment="1">
      <alignment wrapText="1"/>
    </xf>
    <xf numFmtId="0" fontId="28" fillId="0" borderId="15" xfId="0" applyFont="1" applyFill="1" applyBorder="1" applyAlignment="1">
      <alignment horizontal="center"/>
    </xf>
    <xf numFmtId="0" fontId="28" fillId="0" borderId="0" xfId="83" applyFont="1" applyAlignment="1" applyProtection="1">
      <alignment horizontal="left"/>
      <protection hidden="1"/>
    </xf>
    <xf numFmtId="0" fontId="28" fillId="0" borderId="0" xfId="0" applyFont="1" applyBorder="1" applyProtection="1"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9" fontId="28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center"/>
      <protection hidden="1"/>
    </xf>
    <xf numFmtId="0" fontId="28" fillId="0" borderId="0" xfId="0" applyFont="1" applyBorder="1" applyAlignment="1" applyProtection="1">
      <protection hidden="1"/>
    </xf>
    <xf numFmtId="0" fontId="35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/>
    <xf numFmtId="0" fontId="36" fillId="0" borderId="0" xfId="0" applyFont="1" applyAlignment="1" applyProtection="1">
      <protection hidden="1"/>
    </xf>
    <xf numFmtId="0" fontId="35" fillId="0" borderId="0" xfId="0" applyFont="1" applyProtection="1">
      <protection hidden="1"/>
    </xf>
    <xf numFmtId="0" fontId="35" fillId="0" borderId="0" xfId="84" applyFont="1" applyBorder="1" applyAlignment="1" applyProtection="1">
      <alignment horizont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3" fillId="0" borderId="0" xfId="0" applyFont="1" applyFill="1" applyBorder="1" applyAlignment="1">
      <alignment horizontal="center" vertical="center"/>
    </xf>
    <xf numFmtId="0" fontId="38" fillId="0" borderId="0" xfId="0" applyFont="1" applyFill="1"/>
    <xf numFmtId="0" fontId="28" fillId="0" borderId="0" xfId="0" applyNumberFormat="1" applyFont="1" applyFill="1" applyBorder="1" applyAlignment="1">
      <alignment wrapText="1"/>
    </xf>
    <xf numFmtId="0" fontId="28" fillId="0" borderId="0" xfId="0" applyFont="1" applyFill="1" applyBorder="1" applyProtection="1">
      <protection hidden="1"/>
    </xf>
    <xf numFmtId="0" fontId="40" fillId="0" borderId="0" xfId="0" applyFont="1" applyFill="1" applyBorder="1" applyAlignment="1">
      <alignment wrapText="1"/>
    </xf>
    <xf numFmtId="0" fontId="28" fillId="0" borderId="0" xfId="0" applyFont="1" applyBorder="1" applyAlignment="1" applyProtection="1">
      <alignment horizontal="left"/>
      <protection hidden="1"/>
    </xf>
    <xf numFmtId="0" fontId="32" fillId="0" borderId="0" xfId="0" applyFont="1" applyFill="1" applyBorder="1" applyAlignment="1" applyProtection="1">
      <protection hidden="1"/>
    </xf>
    <xf numFmtId="0" fontId="32" fillId="0" borderId="18" xfId="0" applyFont="1" applyBorder="1"/>
    <xf numFmtId="0" fontId="28" fillId="0" borderId="0" xfId="0" applyFont="1" applyAlignment="1">
      <alignment wrapText="1"/>
    </xf>
    <xf numFmtId="0" fontId="32" fillId="0" borderId="0" xfId="0" applyFont="1" applyBorder="1"/>
    <xf numFmtId="0" fontId="41" fillId="0" borderId="0" xfId="0" applyFont="1" applyFill="1" applyBorder="1"/>
    <xf numFmtId="0" fontId="32" fillId="0" borderId="0" xfId="0" applyFont="1" applyFill="1" applyBorder="1"/>
    <xf numFmtId="0" fontId="28" fillId="0" borderId="0" xfId="83" applyFont="1" applyFill="1" applyAlignment="1" applyProtection="1">
      <alignment horizontal="left"/>
      <protection hidden="1"/>
    </xf>
    <xf numFmtId="0" fontId="34" fillId="42" borderId="0" xfId="0" applyFont="1" applyFill="1" applyBorder="1" applyAlignment="1" applyProtection="1">
      <alignment horizontal="left" wrapText="1"/>
      <protection hidden="1"/>
    </xf>
    <xf numFmtId="0" fontId="34" fillId="42" borderId="0" xfId="0" applyFont="1" applyFill="1" applyBorder="1" applyAlignment="1" applyProtection="1">
      <alignment horizontal="left"/>
      <protection hidden="1"/>
    </xf>
    <xf numFmtId="0" fontId="35" fillId="0" borderId="0" xfId="0" applyFont="1" applyFill="1" applyAlignment="1">
      <alignment vertical="justify" wrapText="1"/>
    </xf>
    <xf numFmtId="0" fontId="35" fillId="0" borderId="0" xfId="0" applyFont="1" applyAlignment="1">
      <alignment horizontal="left" wrapText="1"/>
    </xf>
    <xf numFmtId="0" fontId="30" fillId="43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 wrapText="1"/>
    </xf>
    <xf numFmtId="3" fontId="28" fillId="0" borderId="13" xfId="0" applyNumberFormat="1" applyFont="1" applyFill="1" applyBorder="1" applyAlignment="1" applyProtection="1">
      <alignment horizontal="center" vertical="center"/>
      <protection hidden="1"/>
    </xf>
    <xf numFmtId="9" fontId="34" fillId="42" borderId="0" xfId="0" applyNumberFormat="1" applyFont="1" applyFill="1" applyBorder="1" applyAlignment="1" applyProtection="1">
      <alignment horizontal="center"/>
      <protection hidden="1"/>
    </xf>
    <xf numFmtId="0" fontId="34" fillId="42" borderId="0" xfId="0" applyFont="1" applyFill="1" applyBorder="1" applyAlignment="1" applyProtection="1">
      <alignment horizontal="center"/>
      <protection hidden="1"/>
    </xf>
    <xf numFmtId="9" fontId="34" fillId="42" borderId="0" xfId="0" applyNumberFormat="1" applyFont="1" applyFill="1" applyBorder="1" applyAlignment="1" applyProtection="1">
      <alignment horizontal="left"/>
      <protection hidden="1"/>
    </xf>
    <xf numFmtId="0" fontId="34" fillId="42" borderId="0" xfId="0" applyFont="1" applyFill="1" applyBorder="1" applyAlignment="1" applyProtection="1">
      <alignment horizontal="center" vertical="center"/>
      <protection hidden="1"/>
    </xf>
    <xf numFmtId="9" fontId="34" fillId="42" borderId="0" xfId="0" applyNumberFormat="1" applyFont="1" applyFill="1" applyBorder="1" applyAlignment="1" applyProtection="1">
      <alignment horizontal="left" vertical="center"/>
      <protection hidden="1"/>
    </xf>
    <xf numFmtId="4" fontId="28" fillId="0" borderId="13" xfId="0" applyNumberFormat="1" applyFont="1" applyFill="1" applyBorder="1" applyAlignment="1">
      <alignment horizontal="right"/>
    </xf>
    <xf numFmtId="4" fontId="28" fillId="0" borderId="0" xfId="0" applyNumberFormat="1" applyFont="1" applyFill="1" applyBorder="1" applyAlignment="1">
      <alignment horizontal="right"/>
    </xf>
    <xf numFmtId="0" fontId="28" fillId="44" borderId="0" xfId="0" applyFont="1" applyFill="1" applyBorder="1" applyAlignment="1">
      <alignment horizontal="center"/>
    </xf>
    <xf numFmtId="4" fontId="34" fillId="0" borderId="0" xfId="0" applyNumberFormat="1" applyFont="1" applyFill="1" applyBorder="1" applyAlignment="1">
      <alignment horizontal="center"/>
    </xf>
    <xf numFmtId="4" fontId="28" fillId="0" borderId="18" xfId="0" applyNumberFormat="1" applyFont="1" applyFill="1" applyBorder="1"/>
    <xf numFmtId="4" fontId="28" fillId="0" borderId="19" xfId="0" applyNumberFormat="1" applyFont="1" applyFill="1" applyBorder="1"/>
    <xf numFmtId="0" fontId="29" fillId="0" borderId="13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34" fillId="43" borderId="11" xfId="0" applyFont="1" applyFill="1" applyBorder="1" applyAlignment="1">
      <alignment horizontal="center" vertical="center"/>
    </xf>
    <xf numFmtId="0" fontId="34" fillId="0" borderId="13" xfId="0" applyFont="1" applyFill="1" applyBorder="1" applyAlignment="1" applyProtection="1">
      <alignment horizontal="center"/>
      <protection hidden="1"/>
    </xf>
    <xf numFmtId="3" fontId="34" fillId="42" borderId="11" xfId="0" applyNumberFormat="1" applyFont="1" applyFill="1" applyBorder="1" applyAlignment="1" applyProtection="1">
      <alignment horizontal="center" vertical="center"/>
      <protection hidden="1"/>
    </xf>
    <xf numFmtId="4" fontId="34" fillId="42" borderId="11" xfId="0" applyNumberFormat="1" applyFont="1" applyFill="1" applyBorder="1" applyAlignment="1" applyProtection="1">
      <alignment horizontal="center" vertical="center"/>
      <protection hidden="1"/>
    </xf>
    <xf numFmtId="4" fontId="28" fillId="0" borderId="18" xfId="0" applyNumberFormat="1" applyFont="1" applyFill="1" applyBorder="1" applyAlignment="1">
      <alignment horizontal="right"/>
    </xf>
    <xf numFmtId="4" fontId="28" fillId="0" borderId="19" xfId="0" applyNumberFormat="1" applyFont="1" applyFill="1" applyBorder="1" applyAlignment="1">
      <alignment horizontal="right"/>
    </xf>
    <xf numFmtId="0" fontId="29" fillId="0" borderId="20" xfId="0" applyFont="1" applyFill="1" applyBorder="1" applyAlignment="1">
      <alignment horizontal="center"/>
    </xf>
    <xf numFmtId="4" fontId="28" fillId="0" borderId="21" xfId="0" applyNumberFormat="1" applyFont="1" applyFill="1" applyBorder="1" applyAlignment="1">
      <alignment horizontal="right"/>
    </xf>
    <xf numFmtId="4" fontId="28" fillId="0" borderId="22" xfId="0" applyNumberFormat="1" applyFont="1" applyFill="1" applyBorder="1" applyAlignment="1">
      <alignment horizontal="right"/>
    </xf>
    <xf numFmtId="2" fontId="28" fillId="0" borderId="0" xfId="0" applyNumberFormat="1" applyFont="1" applyFill="1" applyBorder="1" applyAlignment="1">
      <alignment horizontal="center"/>
    </xf>
    <xf numFmtId="2" fontId="28" fillId="0" borderId="18" xfId="0" applyNumberFormat="1" applyFont="1" applyFill="1" applyBorder="1" applyAlignment="1">
      <alignment horizontal="center"/>
    </xf>
    <xf numFmtId="2" fontId="28" fillId="0" borderId="21" xfId="0" applyNumberFormat="1" applyFont="1" applyFill="1" applyBorder="1" applyAlignment="1">
      <alignment horizontal="center"/>
    </xf>
    <xf numFmtId="2" fontId="34" fillId="0" borderId="11" xfId="0" applyNumberFormat="1" applyFont="1" applyFill="1" applyBorder="1" applyAlignment="1">
      <alignment horizontal="center"/>
    </xf>
    <xf numFmtId="0" fontId="28" fillId="45" borderId="13" xfId="0" applyFont="1" applyFill="1" applyBorder="1" applyAlignment="1">
      <alignment horizontal="left"/>
    </xf>
    <xf numFmtId="0" fontId="28" fillId="45" borderId="23" xfId="0" applyFont="1" applyFill="1" applyBorder="1" applyAlignment="1">
      <alignment horizontal="center"/>
    </xf>
    <xf numFmtId="0" fontId="28" fillId="45" borderId="24" xfId="0" applyFont="1" applyFill="1" applyBorder="1" applyAlignment="1">
      <alignment horizontal="center"/>
    </xf>
    <xf numFmtId="0" fontId="34" fillId="43" borderId="11" xfId="0" applyFont="1" applyFill="1" applyBorder="1" applyAlignment="1" applyProtection="1">
      <alignment horizontal="center"/>
      <protection hidden="1"/>
    </xf>
    <xf numFmtId="0" fontId="34" fillId="42" borderId="0" xfId="0" applyFont="1" applyFill="1" applyBorder="1" applyAlignment="1" applyProtection="1">
      <alignment horizontal="left" vertical="center" wrapText="1"/>
      <protection hidden="1"/>
    </xf>
    <xf numFmtId="0" fontId="28" fillId="47" borderId="0" xfId="0" applyFont="1" applyFill="1" applyBorder="1" applyAlignment="1">
      <alignment horizontal="center"/>
    </xf>
    <xf numFmtId="0" fontId="28" fillId="47" borderId="13" xfId="0" applyFont="1" applyFill="1" applyBorder="1" applyAlignment="1">
      <alignment horizontal="left"/>
    </xf>
    <xf numFmtId="0" fontId="28" fillId="45" borderId="0" xfId="0" applyFont="1" applyFill="1" applyBorder="1" applyAlignment="1">
      <alignment horizontal="center"/>
    </xf>
    <xf numFmtId="0" fontId="28" fillId="45" borderId="26" xfId="0" applyFont="1" applyFill="1" applyBorder="1" applyAlignment="1">
      <alignment horizontal="center"/>
    </xf>
    <xf numFmtId="0" fontId="35" fillId="0" borderId="27" xfId="0" applyFont="1" applyBorder="1" applyProtection="1">
      <protection hidden="1"/>
    </xf>
    <xf numFmtId="0" fontId="28" fillId="41" borderId="0" xfId="0" applyFont="1" applyFill="1" applyBorder="1" applyAlignment="1" applyProtection="1">
      <alignment vertical="center"/>
      <protection hidden="1"/>
    </xf>
    <xf numFmtId="0" fontId="28" fillId="41" borderId="0" xfId="0" applyFont="1" applyFill="1" applyBorder="1" applyAlignment="1" applyProtection="1">
      <protection hidden="1"/>
    </xf>
    <xf numFmtId="0" fontId="28" fillId="41" borderId="0" xfId="0" applyFont="1" applyFill="1" applyBorder="1" applyProtection="1">
      <protection hidden="1"/>
    </xf>
    <xf numFmtId="0" fontId="28" fillId="41" borderId="0" xfId="0" applyFont="1" applyFill="1" applyBorder="1"/>
    <xf numFmtId="9" fontId="28" fillId="41" borderId="0" xfId="0" applyNumberFormat="1" applyFont="1" applyFill="1" applyBorder="1" applyAlignment="1" applyProtection="1">
      <alignment horizontal="center"/>
      <protection hidden="1"/>
    </xf>
    <xf numFmtId="0" fontId="28" fillId="0" borderId="0" xfId="0" applyFont="1" applyFill="1" applyBorder="1" applyAlignment="1" applyProtection="1">
      <alignment horizontal="center"/>
      <protection hidden="1"/>
    </xf>
    <xf numFmtId="0" fontId="46" fillId="0" borderId="0" xfId="0" applyFont="1" applyBorder="1" applyAlignment="1" applyProtection="1">
      <alignment horizontal="left"/>
      <protection hidden="1"/>
    </xf>
    <xf numFmtId="0" fontId="46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0" fontId="49" fillId="0" borderId="0" xfId="0" applyFont="1" applyFill="1" applyBorder="1" applyAlignment="1" applyProtection="1">
      <alignment horizontal="left"/>
      <protection hidden="1"/>
    </xf>
    <xf numFmtId="0" fontId="47" fillId="0" borderId="0" xfId="0" applyFont="1" applyBorder="1" applyAlignment="1" applyProtection="1">
      <alignment horizontal="left"/>
      <protection hidden="1"/>
    </xf>
    <xf numFmtId="2" fontId="49" fillId="0" borderId="0" xfId="0" applyNumberFormat="1" applyFont="1" applyFill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35" fillId="0" borderId="34" xfId="0" applyFont="1" applyBorder="1" applyProtection="1">
      <protection hidden="1"/>
    </xf>
    <xf numFmtId="0" fontId="35" fillId="0" borderId="35" xfId="0" applyFont="1" applyBorder="1" applyProtection="1">
      <protection hidden="1"/>
    </xf>
    <xf numFmtId="0" fontId="35" fillId="0" borderId="36" xfId="0" applyFont="1" applyBorder="1" applyProtection="1">
      <protection hidden="1"/>
    </xf>
    <xf numFmtId="0" fontId="35" fillId="0" borderId="37" xfId="0" applyFont="1" applyBorder="1" applyProtection="1">
      <protection hidden="1"/>
    </xf>
    <xf numFmtId="0" fontId="35" fillId="0" borderId="0" xfId="0" applyFont="1" applyBorder="1" applyProtection="1">
      <protection hidden="1"/>
    </xf>
    <xf numFmtId="0" fontId="35" fillId="0" borderId="38" xfId="0" applyFont="1" applyBorder="1" applyProtection="1">
      <protection hidden="1"/>
    </xf>
    <xf numFmtId="0" fontId="36" fillId="0" borderId="0" xfId="0" applyFont="1" applyBorder="1" applyProtection="1">
      <protection hidden="1"/>
    </xf>
    <xf numFmtId="9" fontId="35" fillId="0" borderId="0" xfId="0" applyNumberFormat="1" applyFont="1" applyBorder="1" applyProtection="1">
      <protection hidden="1"/>
    </xf>
    <xf numFmtId="0" fontId="35" fillId="0" borderId="39" xfId="0" applyFont="1" applyBorder="1" applyProtection="1">
      <protection hidden="1"/>
    </xf>
    <xf numFmtId="0" fontId="35" fillId="0" borderId="40" xfId="0" applyFont="1" applyBorder="1" applyProtection="1">
      <protection hidden="1"/>
    </xf>
    <xf numFmtId="9" fontId="37" fillId="0" borderId="0" xfId="0" applyNumberFormat="1" applyFont="1" applyBorder="1" applyAlignment="1" applyProtection="1">
      <alignment horizontal="right"/>
      <protection hidden="1"/>
    </xf>
    <xf numFmtId="9" fontId="36" fillId="0" borderId="0" xfId="0" applyNumberFormat="1" applyFont="1" applyBorder="1" applyProtection="1">
      <protection hidden="1"/>
    </xf>
    <xf numFmtId="3" fontId="44" fillId="0" borderId="0" xfId="0" applyNumberFormat="1" applyFont="1" applyBorder="1" applyAlignment="1" applyProtection="1">
      <alignment horizontal="left"/>
      <protection hidden="1"/>
    </xf>
    <xf numFmtId="4" fontId="35" fillId="0" borderId="0" xfId="0" applyNumberFormat="1" applyFont="1" applyBorder="1" applyProtection="1">
      <protection hidden="1"/>
    </xf>
    <xf numFmtId="0" fontId="45" fillId="41" borderId="0" xfId="0" applyFont="1" applyFill="1" applyBorder="1"/>
    <xf numFmtId="0" fontId="35" fillId="41" borderId="0" xfId="0" applyFont="1" applyFill="1" applyBorder="1" applyProtection="1">
      <protection hidden="1"/>
    </xf>
    <xf numFmtId="0" fontId="37" fillId="0" borderId="0" xfId="0" applyFont="1" applyBorder="1" applyProtection="1">
      <protection hidden="1"/>
    </xf>
    <xf numFmtId="0" fontId="45" fillId="0" borderId="0" xfId="0" applyFont="1" applyBorder="1" applyAlignment="1">
      <alignment horizontal="left"/>
    </xf>
    <xf numFmtId="3" fontId="34" fillId="43" borderId="11" xfId="0" applyNumberFormat="1" applyFont="1" applyFill="1" applyBorder="1" applyAlignment="1">
      <alignment horizontal="center" vertical="center"/>
    </xf>
    <xf numFmtId="4" fontId="28" fillId="42" borderId="17" xfId="0" applyNumberFormat="1" applyFont="1" applyFill="1" applyBorder="1" applyAlignment="1" applyProtection="1">
      <alignment horizontal="center" vertical="center"/>
      <protection hidden="1"/>
    </xf>
    <xf numFmtId="2" fontId="35" fillId="0" borderId="18" xfId="0" applyNumberFormat="1" applyFont="1" applyFill="1" applyBorder="1" applyAlignment="1">
      <alignment horizontal="center"/>
    </xf>
    <xf numFmtId="0" fontId="35" fillId="0" borderId="19" xfId="0" applyFont="1" applyFill="1" applyBorder="1" applyAlignment="1" applyProtection="1">
      <alignment horizontal="center"/>
      <protection hidden="1"/>
    </xf>
    <xf numFmtId="9" fontId="36" fillId="0" borderId="0" xfId="0" applyNumberFormat="1" applyFont="1" applyBorder="1" applyAlignment="1" applyProtection="1">
      <alignment horizontal="center"/>
      <protection hidden="1"/>
    </xf>
    <xf numFmtId="0" fontId="35" fillId="0" borderId="44" xfId="0" applyFont="1" applyBorder="1" applyProtection="1">
      <protection hidden="1"/>
    </xf>
    <xf numFmtId="0" fontId="35" fillId="0" borderId="45" xfId="0" applyFont="1" applyBorder="1" applyProtection="1">
      <protection hidden="1"/>
    </xf>
    <xf numFmtId="4" fontId="35" fillId="0" borderId="45" xfId="0" applyNumberFormat="1" applyFont="1" applyBorder="1" applyProtection="1">
      <protection hidden="1"/>
    </xf>
    <xf numFmtId="0" fontId="35" fillId="0" borderId="46" xfId="0" applyFont="1" applyBorder="1" applyProtection="1">
      <protection hidden="1"/>
    </xf>
    <xf numFmtId="0" fontId="35" fillId="0" borderId="48" xfId="0" applyFont="1" applyBorder="1" applyProtection="1">
      <protection hidden="1"/>
    </xf>
    <xf numFmtId="0" fontId="35" fillId="0" borderId="50" xfId="0" applyFont="1" applyBorder="1" applyProtection="1">
      <protection hidden="1"/>
    </xf>
    <xf numFmtId="164" fontId="34" fillId="0" borderId="0" xfId="0" applyNumberFormat="1" applyFont="1" applyBorder="1" applyAlignment="1">
      <alignment horizontal="center"/>
    </xf>
    <xf numFmtId="0" fontId="43" fillId="0" borderId="33" xfId="0" applyFont="1" applyBorder="1" applyAlignment="1" applyProtection="1">
      <alignment horizontal="center"/>
      <protection locked="0"/>
    </xf>
    <xf numFmtId="3" fontId="43" fillId="0" borderId="33" xfId="0" applyNumberFormat="1" applyFont="1" applyBorder="1" applyAlignment="1" applyProtection="1">
      <alignment horizontal="center"/>
      <protection locked="0"/>
    </xf>
    <xf numFmtId="0" fontId="54" fillId="41" borderId="0" xfId="0" applyFont="1" applyFill="1" applyBorder="1" applyAlignment="1">
      <alignment horizontal="center" vertical="center"/>
    </xf>
    <xf numFmtId="0" fontId="35" fillId="41" borderId="0" xfId="0" applyFont="1" applyFill="1" applyBorder="1" applyAlignment="1" applyProtection="1">
      <protection hidden="1"/>
    </xf>
    <xf numFmtId="0" fontId="35" fillId="0" borderId="0" xfId="0" applyFont="1" applyBorder="1" applyAlignment="1" applyProtection="1">
      <alignment vertical="center"/>
      <protection hidden="1"/>
    </xf>
    <xf numFmtId="0" fontId="49" fillId="0" borderId="0" xfId="0" applyFont="1" applyFill="1" applyBorder="1" applyAlignment="1" applyProtection="1">
      <alignment horizontal="center"/>
      <protection hidden="1"/>
    </xf>
    <xf numFmtId="3" fontId="34" fillId="42" borderId="0" xfId="0" applyNumberFormat="1" applyFont="1" applyFill="1" applyBorder="1" applyAlignment="1">
      <alignment horizontal="center" vertical="center"/>
    </xf>
    <xf numFmtId="3" fontId="28" fillId="42" borderId="0" xfId="0" applyNumberFormat="1" applyFont="1" applyFill="1" applyBorder="1" applyAlignment="1" applyProtection="1">
      <alignment horizontal="center" vertical="center"/>
      <protection hidden="1"/>
    </xf>
    <xf numFmtId="0" fontId="34" fillId="48" borderId="18" xfId="0" applyFont="1" applyFill="1" applyBorder="1" applyAlignment="1" applyProtection="1">
      <alignment horizontal="center"/>
      <protection hidden="1"/>
    </xf>
    <xf numFmtId="0" fontId="35" fillId="49" borderId="18" xfId="0" applyFont="1" applyFill="1" applyBorder="1" applyAlignment="1"/>
    <xf numFmtId="0" fontId="35" fillId="0" borderId="18" xfId="0" applyFont="1" applyBorder="1" applyAlignment="1"/>
    <xf numFmtId="0" fontId="28" fillId="0" borderId="19" xfId="0" applyFont="1" applyFill="1" applyBorder="1"/>
    <xf numFmtId="0" fontId="57" fillId="0" borderId="37" xfId="0" applyFont="1" applyBorder="1" applyProtection="1">
      <protection hidden="1"/>
    </xf>
    <xf numFmtId="0" fontId="57" fillId="0" borderId="0" xfId="0" applyFont="1" applyBorder="1" applyProtection="1">
      <protection hidden="1"/>
    </xf>
    <xf numFmtId="0" fontId="57" fillId="0" borderId="38" xfId="0" applyFont="1" applyBorder="1" applyProtection="1">
      <protection hidden="1"/>
    </xf>
    <xf numFmtId="0" fontId="57" fillId="0" borderId="0" xfId="0" applyFont="1" applyProtection="1">
      <protection hidden="1"/>
    </xf>
    <xf numFmtId="0" fontId="34" fillId="42" borderId="17" xfId="0" applyFont="1" applyFill="1" applyBorder="1" applyAlignment="1">
      <alignment horizontal="center"/>
    </xf>
    <xf numFmtId="0" fontId="28" fillId="0" borderId="18" xfId="0" applyFont="1" applyFill="1" applyBorder="1" applyAlignment="1">
      <alignment horizontal="center"/>
    </xf>
    <xf numFmtId="0" fontId="56" fillId="0" borderId="0" xfId="0" applyFont="1" applyBorder="1" applyProtection="1">
      <protection hidden="1"/>
    </xf>
    <xf numFmtId="0" fontId="50" fillId="0" borderId="0" xfId="0" applyFont="1" applyBorder="1" applyProtection="1">
      <protection hidden="1"/>
    </xf>
    <xf numFmtId="0" fontId="35" fillId="0" borderId="37" xfId="0" applyFont="1" applyFill="1" applyBorder="1" applyProtection="1">
      <protection hidden="1"/>
    </xf>
    <xf numFmtId="0" fontId="35" fillId="0" borderId="0" xfId="0" applyFont="1" applyFill="1" applyBorder="1" applyProtection="1">
      <protection hidden="1"/>
    </xf>
    <xf numFmtId="0" fontId="35" fillId="0" borderId="0" xfId="0" applyFont="1" applyFill="1" applyProtection="1">
      <protection hidden="1"/>
    </xf>
    <xf numFmtId="0" fontId="35" fillId="0" borderId="38" xfId="0" applyFont="1" applyFill="1" applyBorder="1" applyProtection="1">
      <protection hidden="1"/>
    </xf>
    <xf numFmtId="0" fontId="35" fillId="43" borderId="19" xfId="0" applyFont="1" applyFill="1" applyBorder="1" applyAlignment="1" applyProtection="1">
      <alignment horizontal="center" vertical="center"/>
      <protection hidden="1"/>
    </xf>
    <xf numFmtId="3" fontId="28" fillId="0" borderId="0" xfId="0" applyNumberFormat="1" applyFont="1" applyFill="1" applyBorder="1" applyAlignment="1" applyProtection="1">
      <alignment horizontal="center"/>
      <protection hidden="1"/>
    </xf>
    <xf numFmtId="4" fontId="28" fillId="0" borderId="0" xfId="0" applyNumberFormat="1" applyFont="1" applyFill="1" applyBorder="1" applyAlignment="1">
      <alignment horizontal="center"/>
    </xf>
    <xf numFmtId="3" fontId="28" fillId="46" borderId="25" xfId="0" applyNumberFormat="1" applyFont="1" applyFill="1" applyBorder="1" applyAlignment="1">
      <alignment horizontal="center"/>
    </xf>
    <xf numFmtId="4" fontId="28" fillId="46" borderId="25" xfId="0" applyNumberFormat="1" applyFont="1" applyFill="1" applyBorder="1" applyAlignment="1">
      <alignment horizontal="center"/>
    </xf>
    <xf numFmtId="0" fontId="59" fillId="41" borderId="0" xfId="0" applyFont="1" applyFill="1" applyBorder="1" applyAlignment="1">
      <alignment horizontal="right"/>
    </xf>
    <xf numFmtId="0" fontId="36" fillId="0" borderId="43" xfId="0" applyFont="1" applyBorder="1" applyAlignment="1" applyProtection="1">
      <alignment horizontal="center" vertical="center"/>
      <protection hidden="1"/>
    </xf>
    <xf numFmtId="4" fontId="35" fillId="0" borderId="43" xfId="0" applyNumberFormat="1" applyFont="1" applyBorder="1" applyAlignment="1" applyProtection="1">
      <alignment vertical="center"/>
      <protection hidden="1"/>
    </xf>
    <xf numFmtId="0" fontId="54" fillId="0" borderId="0" xfId="0" applyFont="1" applyFill="1" applyBorder="1" applyAlignment="1" applyProtection="1">
      <alignment horizontal="center" vertical="center"/>
      <protection hidden="1"/>
    </xf>
    <xf numFmtId="0" fontId="28" fillId="41" borderId="31" xfId="0" applyFont="1" applyFill="1" applyBorder="1" applyAlignment="1" applyProtection="1">
      <alignment vertical="center"/>
      <protection hidden="1"/>
    </xf>
    <xf numFmtId="0" fontId="35" fillId="41" borderId="32" xfId="0" applyFont="1" applyFill="1" applyBorder="1" applyProtection="1">
      <protection hidden="1"/>
    </xf>
    <xf numFmtId="0" fontId="45" fillId="41" borderId="32" xfId="0" applyFont="1" applyFill="1" applyBorder="1" applyProtection="1">
      <protection hidden="1"/>
    </xf>
    <xf numFmtId="0" fontId="35" fillId="41" borderId="31" xfId="0" applyFont="1" applyFill="1" applyBorder="1" applyProtection="1">
      <protection hidden="1"/>
    </xf>
    <xf numFmtId="0" fontId="28" fillId="41" borderId="31" xfId="0" applyFont="1" applyFill="1" applyBorder="1" applyAlignment="1"/>
    <xf numFmtId="0" fontId="28" fillId="41" borderId="31" xfId="0" applyFont="1" applyFill="1" applyBorder="1"/>
    <xf numFmtId="0" fontId="28" fillId="41" borderId="32" xfId="0" applyFont="1" applyFill="1" applyBorder="1"/>
    <xf numFmtId="0" fontId="28" fillId="41" borderId="32" xfId="0" applyFont="1" applyFill="1" applyBorder="1" applyAlignment="1"/>
    <xf numFmtId="0" fontId="45" fillId="41" borderId="32" xfId="0" applyFont="1" applyFill="1" applyBorder="1"/>
    <xf numFmtId="2" fontId="28" fillId="0" borderId="0" xfId="0" applyNumberFormat="1" applyFont="1" applyBorder="1" applyAlignment="1">
      <alignment horizontal="center"/>
    </xf>
    <xf numFmtId="0" fontId="37" fillId="0" borderId="0" xfId="0" applyFont="1" applyBorder="1" applyAlignment="1" applyProtection="1">
      <alignment horizontal="center"/>
      <protection hidden="1"/>
    </xf>
    <xf numFmtId="0" fontId="35" fillId="0" borderId="0" xfId="0" applyFont="1" applyBorder="1" applyAlignment="1" applyProtection="1">
      <alignment horizontal="right"/>
      <protection hidden="1"/>
    </xf>
    <xf numFmtId="9" fontId="36" fillId="41" borderId="0" xfId="0" applyNumberFormat="1" applyFont="1" applyFill="1" applyBorder="1" applyAlignment="1" applyProtection="1">
      <alignment horizontal="center"/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35" fillId="0" borderId="45" xfId="0" applyFont="1" applyBorder="1" applyAlignment="1" applyProtection="1">
      <alignment horizontal="right"/>
      <protection hidden="1"/>
    </xf>
    <xf numFmtId="0" fontId="28" fillId="41" borderId="0" xfId="84" applyFont="1" applyFill="1" applyBorder="1" applyAlignment="1" applyProtection="1">
      <protection hidden="1"/>
    </xf>
    <xf numFmtId="0" fontId="34" fillId="41" borderId="31" xfId="0" applyFont="1" applyFill="1" applyBorder="1" applyAlignment="1">
      <alignment vertical="center"/>
    </xf>
    <xf numFmtId="0" fontId="34" fillId="41" borderId="32" xfId="0" applyFont="1" applyFill="1" applyBorder="1" applyAlignment="1">
      <alignment vertical="center"/>
    </xf>
    <xf numFmtId="0" fontId="34" fillId="41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0" fillId="0" borderId="0" xfId="0" applyFont="1" applyAlignment="1"/>
    <xf numFmtId="0" fontId="28" fillId="0" borderId="0" xfId="0" applyFont="1" applyAlignment="1"/>
    <xf numFmtId="0" fontId="58" fillId="41" borderId="0" xfId="0" applyFont="1" applyFill="1" applyBorder="1" applyProtection="1">
      <protection hidden="1"/>
    </xf>
    <xf numFmtId="0" fontId="55" fillId="0" borderId="0" xfId="84" applyFont="1" applyFill="1" applyBorder="1" applyAlignment="1" applyProtection="1">
      <alignment horizontal="center" vertical="center"/>
      <protection hidden="1"/>
    </xf>
    <xf numFmtId="0" fontId="53" fillId="0" borderId="0" xfId="84" applyFont="1" applyFill="1" applyBorder="1" applyAlignment="1" applyProtection="1">
      <alignment horizontal="center" vertical="center"/>
      <protection hidden="1"/>
    </xf>
    <xf numFmtId="0" fontId="28" fillId="42" borderId="16" xfId="0" applyFont="1" applyFill="1" applyBorder="1" applyAlignment="1" applyProtection="1">
      <alignment horizontal="center"/>
      <protection hidden="1"/>
    </xf>
    <xf numFmtId="0" fontId="28" fillId="42" borderId="15" xfId="0" applyFont="1" applyFill="1" applyBorder="1" applyAlignment="1">
      <alignment horizontal="center"/>
    </xf>
    <xf numFmtId="2" fontId="35" fillId="0" borderId="0" xfId="0" applyNumberFormat="1" applyFont="1" applyBorder="1" applyProtection="1">
      <protection hidden="1"/>
    </xf>
    <xf numFmtId="0" fontId="35" fillId="0" borderId="0" xfId="0" applyFont="1" applyBorder="1" applyAlignment="1" applyProtection="1">
      <alignment horizontal="left"/>
      <protection hidden="1"/>
    </xf>
    <xf numFmtId="0" fontId="61" fillId="0" borderId="0" xfId="0" applyFont="1" applyBorder="1" applyAlignment="1" applyProtection="1">
      <alignment horizontal="right" vertical="center" textRotation="90" wrapText="1"/>
      <protection hidden="1"/>
    </xf>
    <xf numFmtId="9" fontId="36" fillId="41" borderId="0" xfId="0" applyNumberFormat="1" applyFont="1" applyFill="1" applyBorder="1" applyAlignment="1" applyProtection="1">
      <alignment horizontal="center"/>
      <protection hidden="1"/>
    </xf>
    <xf numFmtId="0" fontId="28" fillId="0" borderId="0" xfId="0" applyFont="1" applyBorder="1" applyAlignment="1" applyProtection="1">
      <alignment wrapText="1"/>
      <protection hidden="1"/>
    </xf>
    <xf numFmtId="0" fontId="35" fillId="0" borderId="53" xfId="0" applyFont="1" applyBorder="1" applyProtection="1">
      <protection hidden="1"/>
    </xf>
    <xf numFmtId="0" fontId="35" fillId="0" borderId="54" xfId="0" applyFont="1" applyBorder="1" applyProtection="1">
      <protection hidden="1"/>
    </xf>
    <xf numFmtId="0" fontId="46" fillId="0" borderId="53" xfId="0" applyFont="1" applyBorder="1" applyAlignment="1" applyProtection="1">
      <alignment horizontal="left"/>
      <protection hidden="1"/>
    </xf>
    <xf numFmtId="0" fontId="28" fillId="0" borderId="53" xfId="0" applyFont="1" applyFill="1" applyBorder="1" applyAlignment="1" applyProtection="1">
      <alignment horizontal="center"/>
      <protection hidden="1"/>
    </xf>
    <xf numFmtId="0" fontId="35" fillId="0" borderId="54" xfId="0" applyFont="1" applyBorder="1" applyAlignment="1" applyProtection="1">
      <alignment horizontal="left"/>
      <protection hidden="1"/>
    </xf>
    <xf numFmtId="9" fontId="35" fillId="0" borderId="54" xfId="0" applyNumberFormat="1" applyFont="1" applyBorder="1" applyProtection="1">
      <protection hidden="1"/>
    </xf>
    <xf numFmtId="4" fontId="28" fillId="0" borderId="54" xfId="0" applyNumberFormat="1" applyFont="1" applyFill="1" applyBorder="1" applyAlignment="1" applyProtection="1">
      <alignment horizontal="center"/>
      <protection hidden="1"/>
    </xf>
    <xf numFmtId="0" fontId="47" fillId="0" borderId="53" xfId="0" applyFont="1" applyBorder="1" applyAlignment="1">
      <alignment horizontal="left"/>
    </xf>
    <xf numFmtId="0" fontId="45" fillId="0" borderId="53" xfId="0" applyFont="1" applyBorder="1" applyAlignment="1">
      <alignment horizontal="center"/>
    </xf>
    <xf numFmtId="0" fontId="49" fillId="0" borderId="0" xfId="0" applyFont="1" applyBorder="1" applyAlignment="1">
      <alignment horizontal="left"/>
    </xf>
    <xf numFmtId="4" fontId="35" fillId="0" borderId="53" xfId="0" applyNumberFormat="1" applyFont="1" applyBorder="1" applyProtection="1">
      <protection hidden="1"/>
    </xf>
    <xf numFmtId="4" fontId="35" fillId="0" borderId="54" xfId="0" applyNumberFormat="1" applyFont="1" applyBorder="1" applyProtection="1">
      <protection hidden="1"/>
    </xf>
    <xf numFmtId="15" fontId="28" fillId="0" borderId="0" xfId="0" quotePrefix="1" applyNumberFormat="1" applyFont="1" applyFill="1" applyBorder="1" applyAlignment="1" applyProtection="1">
      <alignment vertical="center"/>
      <protection hidden="1"/>
    </xf>
    <xf numFmtId="0" fontId="45" fillId="0" borderId="37" xfId="0" applyFont="1" applyBorder="1" applyAlignment="1" applyProtection="1">
      <alignment horizontal="center" vertical="center"/>
      <protection hidden="1"/>
    </xf>
    <xf numFmtId="0" fontId="63" fillId="41" borderId="0" xfId="0" applyFont="1" applyFill="1" applyBorder="1" applyAlignment="1" applyProtection="1">
      <alignment vertical="center"/>
      <protection hidden="1"/>
    </xf>
    <xf numFmtId="0" fontId="65" fillId="0" borderId="0" xfId="0" applyFont="1" applyBorder="1" applyAlignment="1" applyProtection="1">
      <alignment horizontal="center"/>
      <protection hidden="1"/>
    </xf>
    <xf numFmtId="0" fontId="45" fillId="0" borderId="0" xfId="0" applyFont="1"/>
    <xf numFmtId="0" fontId="45" fillId="0" borderId="0" xfId="0" applyFont="1" applyBorder="1" applyProtection="1">
      <protection hidden="1"/>
    </xf>
    <xf numFmtId="0" fontId="32" fillId="0" borderId="0" xfId="0" applyFont="1" applyBorder="1" applyAlignment="1" applyProtection="1">
      <alignment horizontal="center"/>
      <protection hidden="1"/>
    </xf>
    <xf numFmtId="0" fontId="45" fillId="0" borderId="0" xfId="0" applyFont="1" applyBorder="1"/>
    <xf numFmtId="0" fontId="45" fillId="0" borderId="38" xfId="0" applyFont="1" applyBorder="1"/>
    <xf numFmtId="0" fontId="35" fillId="0" borderId="0" xfId="0" applyFont="1"/>
    <xf numFmtId="0" fontId="34" fillId="41" borderId="31" xfId="0" applyFont="1" applyFill="1" applyBorder="1" applyAlignment="1">
      <alignment horizontal="left" vertical="center"/>
    </xf>
    <xf numFmtId="0" fontId="34" fillId="41" borderId="32" xfId="0" applyFont="1" applyFill="1" applyBorder="1" applyAlignment="1">
      <alignment horizontal="left" vertical="center"/>
    </xf>
    <xf numFmtId="0" fontId="34" fillId="41" borderId="31" xfId="0" applyFont="1" applyFill="1" applyBorder="1" applyAlignment="1" applyProtection="1">
      <alignment horizontal="left"/>
      <protection hidden="1"/>
    </xf>
    <xf numFmtId="0" fontId="35" fillId="41" borderId="0" xfId="0" applyFont="1" applyFill="1" applyBorder="1" applyAlignment="1" applyProtection="1">
      <alignment horizontal="justify" vertical="center"/>
      <protection hidden="1"/>
    </xf>
    <xf numFmtId="0" fontId="56" fillId="0" borderId="0" xfId="0" applyFont="1" applyBorder="1" applyAlignment="1" applyProtection="1">
      <alignment horizontal="center" vertical="center"/>
      <protection hidden="1"/>
    </xf>
    <xf numFmtId="0" fontId="50" fillId="0" borderId="0" xfId="0" applyFont="1" applyBorder="1" applyAlignment="1" applyProtection="1">
      <alignment horizontal="left"/>
      <protection hidden="1"/>
    </xf>
    <xf numFmtId="0" fontId="35" fillId="0" borderId="0" xfId="0" applyFont="1" applyBorder="1" applyAlignment="1" applyProtection="1">
      <alignment horizontal="center"/>
      <protection hidden="1"/>
    </xf>
    <xf numFmtId="0" fontId="37" fillId="0" borderId="0" xfId="0" applyFont="1" applyBorder="1" applyAlignment="1" applyProtection="1">
      <alignment horizontal="center"/>
      <protection hidden="1"/>
    </xf>
    <xf numFmtId="0" fontId="35" fillId="0" borderId="0" xfId="0" applyFont="1" applyBorder="1" applyAlignment="1" applyProtection="1">
      <alignment horizontal="center" vertical="center"/>
      <protection hidden="1"/>
    </xf>
    <xf numFmtId="0" fontId="43" fillId="0" borderId="28" xfId="0" applyFont="1" applyBorder="1" applyAlignment="1" applyProtection="1">
      <alignment horizontal="center" vertical="center"/>
      <protection locked="0"/>
    </xf>
    <xf numFmtId="0" fontId="43" fillId="0" borderId="30" xfId="0" applyFont="1" applyBorder="1" applyAlignment="1" applyProtection="1">
      <alignment horizontal="center" vertical="center"/>
      <protection locked="0"/>
    </xf>
    <xf numFmtId="0" fontId="43" fillId="0" borderId="29" xfId="0" applyFont="1" applyBorder="1" applyAlignment="1" applyProtection="1">
      <alignment horizontal="center" vertical="center"/>
      <protection locked="0"/>
    </xf>
    <xf numFmtId="2" fontId="28" fillId="0" borderId="0" xfId="0" applyNumberFormat="1" applyFont="1" applyBorder="1" applyAlignment="1">
      <alignment horizontal="center"/>
    </xf>
    <xf numFmtId="2" fontId="28" fillId="0" borderId="0" xfId="0" applyNumberFormat="1" applyFont="1" applyFill="1" applyBorder="1" applyAlignment="1" applyProtection="1">
      <alignment horizontal="center" vertical="center"/>
      <protection hidden="1"/>
    </xf>
    <xf numFmtId="0" fontId="35" fillId="0" borderId="53" xfId="0" applyFont="1" applyBorder="1" applyAlignment="1" applyProtection="1">
      <alignment horizontal="justify" vertical="center"/>
      <protection hidden="1"/>
    </xf>
    <xf numFmtId="0" fontId="35" fillId="0" borderId="0" xfId="0" applyFont="1" applyBorder="1" applyAlignment="1" applyProtection="1">
      <alignment horizontal="justify" vertical="center"/>
      <protection hidden="1"/>
    </xf>
    <xf numFmtId="0" fontId="35" fillId="0" borderId="54" xfId="0" applyFont="1" applyBorder="1" applyAlignment="1" applyProtection="1">
      <alignment horizontal="justify" vertical="center"/>
      <protection hidden="1"/>
    </xf>
    <xf numFmtId="2" fontId="28" fillId="0" borderId="0" xfId="0" applyNumberFormat="1" applyFont="1" applyFill="1" applyBorder="1" applyAlignment="1" applyProtection="1">
      <alignment horizontal="center"/>
      <protection hidden="1"/>
    </xf>
    <xf numFmtId="0" fontId="36" fillId="0" borderId="0" xfId="0" applyFont="1" applyBorder="1" applyAlignment="1" applyProtection="1">
      <alignment horizontal="left"/>
      <protection hidden="1"/>
    </xf>
    <xf numFmtId="164" fontId="34" fillId="0" borderId="43" xfId="0" applyNumberFormat="1" applyFont="1" applyBorder="1" applyAlignment="1">
      <alignment horizontal="center" vertical="center"/>
    </xf>
    <xf numFmtId="0" fontId="43" fillId="0" borderId="51" xfId="0" applyFont="1" applyBorder="1" applyAlignment="1" applyProtection="1">
      <alignment horizontal="center"/>
      <protection locked="0"/>
    </xf>
    <xf numFmtId="0" fontId="35" fillId="41" borderId="0" xfId="0" applyFont="1" applyFill="1" applyBorder="1" applyAlignment="1" applyProtection="1">
      <alignment horizontal="right"/>
      <protection hidden="1"/>
    </xf>
    <xf numFmtId="0" fontId="35" fillId="0" borderId="49" xfId="0" applyFont="1" applyBorder="1" applyAlignment="1" applyProtection="1">
      <alignment horizontal="right" vertical="center"/>
      <protection hidden="1"/>
    </xf>
    <xf numFmtId="0" fontId="35" fillId="0" borderId="43" xfId="0" applyFont="1" applyBorder="1" applyAlignment="1" applyProtection="1">
      <alignment horizontal="right" vertical="center"/>
      <protection hidden="1"/>
    </xf>
    <xf numFmtId="4" fontId="35" fillId="0" borderId="0" xfId="0" applyNumberFormat="1" applyFont="1" applyBorder="1" applyAlignment="1" applyProtection="1">
      <alignment horizontal="center" vertical="center"/>
      <protection hidden="1"/>
    </xf>
    <xf numFmtId="0" fontId="35" fillId="0" borderId="47" xfId="0" applyFont="1" applyBorder="1" applyAlignment="1" applyProtection="1">
      <alignment horizontal="right"/>
      <protection hidden="1"/>
    </xf>
    <xf numFmtId="0" fontId="35" fillId="0" borderId="0" xfId="0" applyFont="1" applyBorder="1" applyAlignment="1" applyProtection="1">
      <alignment horizontal="right"/>
      <protection hidden="1"/>
    </xf>
    <xf numFmtId="0" fontId="48" fillId="41" borderId="0" xfId="84" applyFont="1" applyFill="1" applyBorder="1" applyAlignment="1" applyProtection="1">
      <alignment horizontal="left" vertical="center"/>
      <protection locked="0"/>
    </xf>
    <xf numFmtId="4" fontId="28" fillId="0" borderId="0" xfId="0" applyNumberFormat="1" applyFont="1" applyFill="1" applyBorder="1" applyAlignment="1" applyProtection="1">
      <alignment horizontal="center"/>
      <protection hidden="1"/>
    </xf>
    <xf numFmtId="0" fontId="28" fillId="41" borderId="0" xfId="0" applyFont="1" applyFill="1" applyBorder="1" applyAlignment="1" applyProtection="1">
      <alignment horizontal="center" vertical="center"/>
      <protection hidden="1"/>
    </xf>
    <xf numFmtId="0" fontId="62" fillId="41" borderId="0" xfId="84" applyFont="1" applyFill="1" applyBorder="1" applyAlignment="1" applyProtection="1">
      <alignment horizontal="center" vertical="center"/>
      <protection locked="0"/>
    </xf>
    <xf numFmtId="0" fontId="32" fillId="41" borderId="0" xfId="0" applyFont="1" applyFill="1" applyBorder="1" applyAlignment="1" applyProtection="1">
      <alignment horizontal="center"/>
      <protection hidden="1"/>
    </xf>
    <xf numFmtId="9" fontId="36" fillId="41" borderId="0" xfId="0" applyNumberFormat="1" applyFont="1" applyFill="1" applyBorder="1" applyAlignment="1" applyProtection="1">
      <alignment horizontal="center"/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48" fillId="41" borderId="0" xfId="84" applyFont="1" applyFill="1" applyBorder="1" applyAlignment="1" applyProtection="1">
      <alignment horizontal="center" vertical="center"/>
      <protection locked="0"/>
    </xf>
    <xf numFmtId="0" fontId="64" fillId="41" borderId="0" xfId="84" applyFont="1" applyFill="1" applyBorder="1" applyAlignment="1" applyProtection="1">
      <alignment horizontal="center" vertical="center"/>
      <protection locked="0"/>
    </xf>
    <xf numFmtId="164" fontId="34" fillId="41" borderId="0" xfId="0" applyNumberFormat="1" applyFont="1" applyFill="1" applyBorder="1" applyAlignment="1">
      <alignment horizontal="left"/>
    </xf>
    <xf numFmtId="0" fontId="35" fillId="41" borderId="0" xfId="0" applyFont="1" applyFill="1" applyBorder="1" applyAlignment="1" applyProtection="1">
      <alignment horizontal="center" vertical="center"/>
      <protection hidden="1"/>
    </xf>
    <xf numFmtId="0" fontId="42" fillId="0" borderId="41" xfId="0" applyFont="1" applyBorder="1" applyAlignment="1" applyProtection="1">
      <alignment horizontal="center" vertical="center"/>
      <protection locked="0"/>
    </xf>
    <xf numFmtId="0" fontId="42" fillId="0" borderId="42" xfId="0" applyFont="1" applyBorder="1" applyAlignment="1" applyProtection="1">
      <alignment horizontal="center" vertical="center"/>
      <protection locked="0"/>
    </xf>
    <xf numFmtId="0" fontId="60" fillId="41" borderId="35" xfId="0" applyFont="1" applyFill="1" applyBorder="1" applyAlignment="1" applyProtection="1">
      <alignment horizontal="center" vertical="center"/>
      <protection hidden="1"/>
    </xf>
    <xf numFmtId="0" fontId="60" fillId="41" borderId="52" xfId="0" applyFont="1" applyFill="1" applyBorder="1" applyAlignment="1" applyProtection="1">
      <alignment horizontal="center" vertical="center"/>
      <protection hidden="1"/>
    </xf>
    <xf numFmtId="0" fontId="55" fillId="41" borderId="0" xfId="84" applyFont="1" applyFill="1" applyBorder="1" applyAlignment="1" applyProtection="1">
      <alignment horizontal="center" vertical="center"/>
      <protection locked="0"/>
    </xf>
    <xf numFmtId="0" fontId="52" fillId="0" borderId="37" xfId="0" applyFont="1" applyBorder="1" applyAlignment="1" applyProtection="1">
      <alignment horizontal="center"/>
      <protection hidden="1"/>
    </xf>
    <xf numFmtId="0" fontId="52" fillId="0" borderId="0" xfId="0" applyFont="1" applyBorder="1" applyAlignment="1" applyProtection="1">
      <alignment horizontal="center"/>
      <protection hidden="1"/>
    </xf>
    <xf numFmtId="0" fontId="52" fillId="0" borderId="38" xfId="0" applyFont="1" applyBorder="1" applyAlignment="1" applyProtection="1">
      <alignment horizontal="center"/>
      <protection hidden="1"/>
    </xf>
    <xf numFmtId="0" fontId="42" fillId="0" borderId="37" xfId="0" applyFont="1" applyBorder="1" applyAlignment="1" applyProtection="1">
      <alignment horizont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42" fillId="0" borderId="38" xfId="0" applyFont="1" applyBorder="1" applyAlignment="1" applyProtection="1">
      <alignment horizontal="center"/>
      <protection hidden="1"/>
    </xf>
    <xf numFmtId="0" fontId="36" fillId="0" borderId="37" xfId="0" applyFont="1" applyBorder="1" applyAlignment="1" applyProtection="1">
      <alignment horizontal="right"/>
      <protection hidden="1"/>
    </xf>
    <xf numFmtId="0" fontId="36" fillId="0" borderId="0" xfId="0" applyFont="1" applyBorder="1" applyAlignment="1" applyProtection="1">
      <alignment horizontal="right"/>
      <protection hidden="1"/>
    </xf>
    <xf numFmtId="0" fontId="36" fillId="0" borderId="38" xfId="0" applyFont="1" applyBorder="1" applyAlignment="1" applyProtection="1">
      <alignment horizontal="right"/>
      <protection hidden="1"/>
    </xf>
    <xf numFmtId="0" fontId="42" fillId="41" borderId="37" xfId="0" applyFont="1" applyFill="1" applyBorder="1" applyAlignment="1" applyProtection="1">
      <alignment horizontal="center" vertical="justify"/>
      <protection hidden="1"/>
    </xf>
    <xf numFmtId="0" fontId="42" fillId="41" borderId="0" xfId="0" applyFont="1" applyFill="1" applyBorder="1" applyAlignment="1" applyProtection="1">
      <alignment horizontal="center" vertical="justify"/>
      <protection hidden="1"/>
    </xf>
    <xf numFmtId="0" fontId="42" fillId="41" borderId="38" xfId="0" applyFont="1" applyFill="1" applyBorder="1" applyAlignment="1" applyProtection="1">
      <alignment horizontal="center" vertical="justify"/>
      <protection hidden="1"/>
    </xf>
    <xf numFmtId="0" fontId="34" fillId="41" borderId="32" xfId="0" applyFont="1" applyFill="1" applyBorder="1" applyAlignment="1" applyProtection="1">
      <alignment horizontal="left" vertical="center"/>
      <protection hidden="1"/>
    </xf>
    <xf numFmtId="0" fontId="43" fillId="0" borderId="51" xfId="0" applyFont="1" applyBorder="1" applyAlignment="1" applyProtection="1">
      <alignment horizontal="left"/>
      <protection locked="0"/>
    </xf>
    <xf numFmtId="0" fontId="43" fillId="0" borderId="28" xfId="0" applyFont="1" applyBorder="1" applyAlignment="1" applyProtection="1">
      <alignment horizontal="center"/>
      <protection locked="0"/>
    </xf>
    <xf numFmtId="0" fontId="43" fillId="0" borderId="29" xfId="0" applyFont="1" applyBorder="1" applyAlignment="1" applyProtection="1">
      <alignment horizontal="center"/>
      <protection locked="0"/>
    </xf>
  </cellXfs>
  <cellStyles count="86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Emphasis 1" xfId="28"/>
    <cellStyle name="Emphasis 2" xfId="29"/>
    <cellStyle name="Emphasis 3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84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83"/>
    <cellStyle name="Normal 3" xfId="85"/>
    <cellStyle name="Note" xfId="39" builtinId="10" customBuiltin="1"/>
    <cellStyle name="Output" xfId="40" builtinId="21" customBuiltin="1"/>
    <cellStyle name="SAPBEXaggData" xfId="41"/>
    <cellStyle name="SAPBEXaggDataEmph" xfId="42"/>
    <cellStyle name="SAPBEXaggItem" xfId="43"/>
    <cellStyle name="SAPBEXaggItemX" xfId="44"/>
    <cellStyle name="SAPBEXchaText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tem" xfId="56"/>
    <cellStyle name="SAPBEXfilterText" xfId="57"/>
    <cellStyle name="SAPBEXformats" xfId="58"/>
    <cellStyle name="SAPBEXheaderItem" xfId="59"/>
    <cellStyle name="SAPBEXheaderText" xfId="60"/>
    <cellStyle name="SAPBEXHLevel0" xfId="61"/>
    <cellStyle name="SAPBEXHLevel0X" xfId="62"/>
    <cellStyle name="SAPBEXHLevel1" xfId="63"/>
    <cellStyle name="SAPBEXHLevel1X" xfId="64"/>
    <cellStyle name="SAPBEXHLevel2" xfId="65"/>
    <cellStyle name="SAPBEXHLevel2X" xfId="66"/>
    <cellStyle name="SAPBEXHLevel3" xfId="67"/>
    <cellStyle name="SAPBEXHLevel3X" xfId="68"/>
    <cellStyle name="SAPBEXinputData" xfId="69"/>
    <cellStyle name="SAPBEXresData" xfId="70"/>
    <cellStyle name="SAPBEXresDataEmph" xfId="71"/>
    <cellStyle name="SAPBEXresItem" xfId="72"/>
    <cellStyle name="SAPBEXresItemX" xfId="73"/>
    <cellStyle name="SAPBEXstdData" xfId="74"/>
    <cellStyle name="SAPBEXstdDataEmph" xfId="75"/>
    <cellStyle name="SAPBEXstdItem" xfId="76"/>
    <cellStyle name="SAPBEXstdItemX" xfId="77"/>
    <cellStyle name="SAPBEXtitle" xfId="78"/>
    <cellStyle name="SAPBEXundefined" xfId="79"/>
    <cellStyle name="Sheet Title" xfId="80"/>
    <cellStyle name="Total" xfId="81" builtinId="25" customBuiltin="1"/>
    <cellStyle name="Warning Text" xfId="82" builtinId="11" customBuiltin="1"/>
  </cellStyles>
  <dxfs count="11">
    <dxf>
      <font>
        <b/>
        <i val="0"/>
        <color theme="3"/>
      </font>
      <fill>
        <patternFill>
          <bgColor rgb="FFFFFF00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rgb="FFFFFF00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rgb="FFFFFF00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rgb="FFFFFF00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rgb="FFFFFF00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rgb="FFFFFF99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CCFF99"/>
      <color rgb="FF0000FF"/>
      <color rgb="FFFFFF99"/>
      <color rgb="FF0066FF"/>
      <color rgb="FF0000CC"/>
      <color rgb="FFFFFFCC"/>
      <color rgb="FF66FF33"/>
      <color rgb="FF33ED56"/>
      <color rgb="FF1F497D"/>
      <color rgb="FFEAEA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77</xdr:row>
      <xdr:rowOff>57150</xdr:rowOff>
    </xdr:from>
    <xdr:to>
      <xdr:col>17</xdr:col>
      <xdr:colOff>161925</xdr:colOff>
      <xdr:row>80</xdr:row>
      <xdr:rowOff>104775</xdr:rowOff>
    </xdr:to>
    <xdr:pic>
      <xdr:nvPicPr>
        <xdr:cNvPr id="3" name="Picture 2" descr="aipfi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95675" y="10153650"/>
          <a:ext cx="30765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38100</xdr:rowOff>
    </xdr:from>
    <xdr:to>
      <xdr:col>3</xdr:col>
      <xdr:colOff>238125</xdr:colOff>
      <xdr:row>3</xdr:row>
      <xdr:rowOff>76200</xdr:rowOff>
    </xdr:to>
    <xdr:pic>
      <xdr:nvPicPr>
        <xdr:cNvPr id="8" name="Picture 7" descr="FI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4300" y="38100"/>
          <a:ext cx="904875" cy="600075"/>
        </a:xfrm>
        <a:prstGeom prst="rect">
          <a:avLst/>
        </a:prstGeom>
      </xdr:spPr>
    </xdr:pic>
    <xdr:clientData/>
  </xdr:twoCellAnchor>
  <xdr:twoCellAnchor editAs="oneCell">
    <xdr:from>
      <xdr:col>7</xdr:col>
      <xdr:colOff>217801</xdr:colOff>
      <xdr:row>49</xdr:row>
      <xdr:rowOff>21274</xdr:rowOff>
    </xdr:from>
    <xdr:to>
      <xdr:col>9</xdr:col>
      <xdr:colOff>239802</xdr:colOff>
      <xdr:row>55</xdr:row>
      <xdr:rowOff>70324</xdr:rowOff>
    </xdr:to>
    <xdr:pic>
      <xdr:nvPicPr>
        <xdr:cNvPr id="10" name="Picture 9" descr="Alcatifa.JPG"/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20000"/>
        </a:blip>
        <a:stretch>
          <a:fillRect/>
        </a:stretch>
      </xdr:blipFill>
      <xdr:spPr>
        <a:xfrm rot="20961849">
          <a:off x="2532376" y="6612574"/>
          <a:ext cx="784001" cy="79200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25</xdr:row>
      <xdr:rowOff>83872</xdr:rowOff>
    </xdr:from>
    <xdr:to>
      <xdr:col>8</xdr:col>
      <xdr:colOff>219076</xdr:colOff>
      <xdr:row>29</xdr:row>
      <xdr:rowOff>19050</xdr:rowOff>
    </xdr:to>
    <xdr:pic>
      <xdr:nvPicPr>
        <xdr:cNvPr id="7" name="Picture 6" descr="Cadeira_Tipo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19375" y="3684322"/>
          <a:ext cx="295276" cy="401903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371476</xdr:colOff>
      <xdr:row>30</xdr:row>
      <xdr:rowOff>28575</xdr:rowOff>
    </xdr:from>
    <xdr:to>
      <xdr:col>8</xdr:col>
      <xdr:colOff>371476</xdr:colOff>
      <xdr:row>32</xdr:row>
      <xdr:rowOff>123825</xdr:rowOff>
    </xdr:to>
    <xdr:pic>
      <xdr:nvPicPr>
        <xdr:cNvPr id="9" name="Picture 8" descr="Mesa_Tip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86051" y="4314825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33</xdr:row>
      <xdr:rowOff>19050</xdr:rowOff>
    </xdr:from>
    <xdr:to>
      <xdr:col>9</xdr:col>
      <xdr:colOff>180975</xdr:colOff>
      <xdr:row>35</xdr:row>
      <xdr:rowOff>113532</xdr:rowOff>
    </xdr:to>
    <xdr:pic>
      <xdr:nvPicPr>
        <xdr:cNvPr id="11" name="Picture 10" descr="1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00" y="4762500"/>
          <a:ext cx="400050" cy="323082"/>
        </a:xfrm>
        <a:prstGeom prst="rect">
          <a:avLst/>
        </a:prstGeom>
      </xdr:spPr>
    </xdr:pic>
    <xdr:clientData/>
  </xdr:twoCellAnchor>
  <xdr:twoCellAnchor editAs="oneCell">
    <xdr:from>
      <xdr:col>13</xdr:col>
      <xdr:colOff>361950</xdr:colOff>
      <xdr:row>0</xdr:row>
      <xdr:rowOff>66675</xdr:rowOff>
    </xdr:from>
    <xdr:to>
      <xdr:col>18</xdr:col>
      <xdr:colOff>161925</xdr:colOff>
      <xdr:row>2</xdr:row>
      <xdr:rowOff>85725</xdr:rowOff>
    </xdr:to>
    <xdr:pic>
      <xdr:nvPicPr>
        <xdr:cNvPr id="14" name="Picture 13" descr="Tektonica_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62525" y="66675"/>
          <a:ext cx="182880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is.lagarto@aip.pt" TargetMode="External"/><Relationship Id="rId3" Type="http://schemas.openxmlformats.org/officeDocument/2006/relationships/hyperlink" Target="http://extranet.lisboacc.pt/irj/go/km/docs/extranet_lisboacc/file_sharing/IMAGENS_STANDS/0_Stands_Geral_GB.pdf" TargetMode="External"/><Relationship Id="rId7" Type="http://schemas.openxmlformats.org/officeDocument/2006/relationships/hyperlink" Target="mailto:jose.cardoso@aip.pt" TargetMode="External"/><Relationship Id="rId2" Type="http://schemas.openxmlformats.org/officeDocument/2006/relationships/hyperlink" Target="http://extranet.lisboacc.pt/irj/go/km/docs/extranet_lisboacc/file_sharing/IMAGENS_STANDS/0_Stands_Geral_PT.pdf" TargetMode="External"/><Relationship Id="rId1" Type="http://schemas.openxmlformats.org/officeDocument/2006/relationships/hyperlink" Target="mailto:servifil@aip.pt" TargetMode="External"/><Relationship Id="rId6" Type="http://schemas.openxmlformats.org/officeDocument/2006/relationships/hyperlink" Target="mailto:teresa.gouveia@aip.pt" TargetMode="External"/><Relationship Id="rId5" Type="http://schemas.openxmlformats.org/officeDocument/2006/relationships/hyperlink" Target="http://www.tektonica.fil.pt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extranet.lisboacc.pt/irj/go/km/docs/extranet_lisboacc/file_sharing/IMAGENS_STANDS/0_Stands_Geral_ES.pdf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4"/>
  <sheetViews>
    <sheetView showGridLines="0" tabSelected="1" workbookViewId="0">
      <selection activeCell="L1" sqref="L1:M1"/>
    </sheetView>
  </sheetViews>
  <sheetFormatPr defaultRowHeight="11.25"/>
  <cols>
    <col min="1" max="1" width="2.7109375" style="23" customWidth="1"/>
    <col min="2" max="2" width="3.28515625" style="23" customWidth="1"/>
    <col min="3" max="14" width="5.7109375" style="23" customWidth="1"/>
    <col min="15" max="15" width="7.140625" style="23" customWidth="1"/>
    <col min="16" max="16" width="5.7109375" style="23" customWidth="1"/>
    <col min="17" max="17" width="8.5703125" style="23" customWidth="1"/>
    <col min="18" max="18" width="3.28515625" style="23" customWidth="1"/>
    <col min="19" max="19" width="2.7109375" style="103" customWidth="1"/>
    <col min="20" max="16384" width="9.140625" style="23"/>
  </cols>
  <sheetData>
    <row r="1" spans="1:19" ht="16.5" customHeight="1" thickTop="1" thickBot="1">
      <c r="A1" s="99"/>
      <c r="B1" s="100"/>
      <c r="C1" s="100"/>
      <c r="D1" s="100"/>
      <c r="E1" s="100"/>
      <c r="F1" s="256" t="s">
        <v>53</v>
      </c>
      <c r="G1" s="256"/>
      <c r="H1" s="256"/>
      <c r="I1" s="256"/>
      <c r="J1" s="256"/>
      <c r="K1" s="257"/>
      <c r="L1" s="254" t="s">
        <v>22</v>
      </c>
      <c r="M1" s="255"/>
      <c r="N1" s="100"/>
      <c r="O1" s="100"/>
      <c r="P1" s="100"/>
      <c r="Q1" s="100"/>
      <c r="R1" s="100"/>
      <c r="S1" s="101"/>
    </row>
    <row r="2" spans="1:19" ht="15.75" thickTop="1">
      <c r="A2" s="259" t="str">
        <f>TV!$P$16</f>
        <v>STANDS | CARPETING | STAGES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1"/>
    </row>
    <row r="3" spans="1:19" ht="12">
      <c r="A3" s="262" t="str">
        <f>TV!$P$1</f>
        <v>Deadline: 06 / 04 / 2015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4"/>
    </row>
    <row r="4" spans="1:19">
      <c r="A4" s="265" t="str">
        <f>TV!$R$1</f>
        <v xml:space="preserve">06 to 09 May 2015   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7"/>
    </row>
    <row r="5" spans="1:19" ht="12" customHeight="1">
      <c r="A5" s="268" t="str">
        <f>'TV2'!$A$3</f>
        <v>Requisitions during the setting-up and realization have a penalty of 30%. The cancellation of requested services will only be accepted up until the 4th day before the setting up period - after that we will be unable to refund you.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70"/>
    </row>
    <row r="6" spans="1:19" ht="12" customHeight="1">
      <c r="A6" s="268"/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70"/>
    </row>
    <row r="7" spans="1:19">
      <c r="A7" s="102"/>
      <c r="B7" s="103"/>
      <c r="C7" s="103"/>
      <c r="D7" s="103"/>
      <c r="E7" s="103"/>
      <c r="F7" s="103"/>
      <c r="G7" s="103"/>
      <c r="H7" s="103"/>
      <c r="I7" s="191" t="s">
        <v>3</v>
      </c>
      <c r="J7" s="105" t="str">
        <f>TV!$P$5</f>
        <v>Required Fields</v>
      </c>
      <c r="K7" s="103"/>
      <c r="L7" s="103"/>
      <c r="M7" s="103"/>
      <c r="N7" s="103"/>
      <c r="O7" s="103"/>
      <c r="P7" s="103"/>
      <c r="Q7" s="103"/>
      <c r="R7" s="103"/>
      <c r="S7" s="104"/>
    </row>
    <row r="8" spans="1:19" ht="12" customHeight="1">
      <c r="A8" s="102"/>
      <c r="B8" s="191" t="s">
        <v>3</v>
      </c>
      <c r="C8" s="103" t="str">
        <f>TV!$P$36</f>
        <v>Fiscal ID:</v>
      </c>
      <c r="D8" s="103"/>
      <c r="E8" s="103"/>
      <c r="F8" s="236"/>
      <c r="G8" s="236"/>
      <c r="H8" s="236"/>
      <c r="I8" s="236"/>
      <c r="J8" s="236"/>
      <c r="K8" s="103"/>
      <c r="L8" s="103"/>
      <c r="M8" s="103"/>
      <c r="N8" s="103"/>
      <c r="O8" s="103"/>
      <c r="P8" s="103"/>
      <c r="Q8" s="103"/>
      <c r="R8" s="103"/>
      <c r="S8" s="104"/>
    </row>
    <row r="9" spans="1:19" ht="12" customHeight="1">
      <c r="A9" s="102"/>
      <c r="B9" s="191" t="s">
        <v>3</v>
      </c>
      <c r="C9" s="106" t="str">
        <f>TV!$A$38</f>
        <v>Company:</v>
      </c>
      <c r="D9" s="103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103"/>
      <c r="S9" s="104"/>
    </row>
    <row r="10" spans="1:19" ht="7.5" customHeight="1" thickBot="1">
      <c r="A10" s="107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108"/>
    </row>
    <row r="11" spans="1:19" ht="12" thickTop="1">
      <c r="A11" s="102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4"/>
    </row>
    <row r="12" spans="1:19" ht="14.25" customHeight="1">
      <c r="A12" s="102"/>
      <c r="B12" s="103"/>
      <c r="C12" s="114"/>
      <c r="D12" s="258" t="s">
        <v>145</v>
      </c>
      <c r="E12" s="258"/>
      <c r="F12" s="258"/>
      <c r="G12" s="258"/>
      <c r="H12" s="184"/>
      <c r="I12" s="258" t="s">
        <v>146</v>
      </c>
      <c r="J12" s="258"/>
      <c r="K12" s="258"/>
      <c r="L12" s="258"/>
      <c r="M12" s="131"/>
      <c r="N12" s="258" t="s">
        <v>147</v>
      </c>
      <c r="O12" s="258"/>
      <c r="P12" s="258"/>
      <c r="Q12" s="114"/>
      <c r="R12" s="103"/>
      <c r="S12" s="104"/>
    </row>
    <row r="13" spans="1:19" s="151" customFormat="1" ht="6.75" customHeight="1">
      <c r="A13" s="149"/>
      <c r="B13" s="150"/>
      <c r="C13" s="150"/>
      <c r="D13" s="185"/>
      <c r="E13" s="185"/>
      <c r="F13" s="185"/>
      <c r="G13" s="185"/>
      <c r="H13" s="150"/>
      <c r="I13" s="186"/>
      <c r="J13" s="186"/>
      <c r="K13" s="186"/>
      <c r="L13" s="186"/>
      <c r="M13" s="161"/>
      <c r="N13" s="186"/>
      <c r="O13" s="186"/>
      <c r="P13" s="186"/>
      <c r="Q13" s="150"/>
      <c r="R13" s="150"/>
      <c r="S13" s="152"/>
    </row>
    <row r="14" spans="1:19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223"/>
      <c r="L14" s="223"/>
      <c r="M14" s="103"/>
      <c r="N14" s="103"/>
      <c r="O14" s="103"/>
      <c r="P14" s="103"/>
      <c r="Q14" s="109" t="str">
        <f>TV!$F$44</f>
        <v>Cost</v>
      </c>
      <c r="R14" s="103"/>
      <c r="S14" s="104"/>
    </row>
    <row r="15" spans="1:19">
      <c r="A15" s="102"/>
      <c r="B15" s="103"/>
      <c r="C15" s="110" t="str">
        <f>TV!$P$13</f>
        <v>SELECT STAND</v>
      </c>
      <c r="D15" s="103"/>
      <c r="E15" s="103"/>
      <c r="F15" s="225"/>
      <c r="G15" s="226"/>
      <c r="H15" s="227"/>
      <c r="I15" s="103"/>
      <c r="J15" s="111">
        <f>TV!$L$1</f>
        <v>0</v>
      </c>
      <c r="K15" s="273"/>
      <c r="L15" s="274"/>
      <c r="M15" s="103" t="s">
        <v>115</v>
      </c>
      <c r="N15" s="103"/>
      <c r="O15" s="103"/>
      <c r="P15" s="103"/>
      <c r="Q15" s="112">
        <f>TV!$K$1</f>
        <v>0</v>
      </c>
      <c r="R15" s="103"/>
      <c r="S15" s="104"/>
    </row>
    <row r="16" spans="1:19" ht="3" customHeight="1">
      <c r="A16" s="102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</row>
    <row r="17" spans="1:19" ht="13.5" customHeight="1" thickBot="1">
      <c r="A17" s="102"/>
      <c r="B17" s="103"/>
      <c r="C17" s="180"/>
      <c r="D17" s="271" t="s">
        <v>178</v>
      </c>
      <c r="E17" s="271"/>
      <c r="F17" s="271"/>
      <c r="G17" s="113"/>
      <c r="H17" s="85" t="s">
        <v>176</v>
      </c>
      <c r="I17" s="86"/>
      <c r="J17" s="158"/>
      <c r="K17" s="114"/>
      <c r="L17" s="113"/>
      <c r="M17" s="86" t="s">
        <v>177</v>
      </c>
      <c r="N17" s="87"/>
      <c r="O17" s="88"/>
      <c r="P17" s="89"/>
      <c r="Q17" s="114"/>
      <c r="R17" s="103"/>
      <c r="S17" s="104"/>
    </row>
    <row r="18" spans="1:19">
      <c r="A18" s="102"/>
      <c r="B18" s="103"/>
      <c r="C18" s="178"/>
      <c r="D18" s="216" t="s">
        <v>179</v>
      </c>
      <c r="E18" s="216"/>
      <c r="F18" s="216"/>
      <c r="G18" s="166" t="s">
        <v>169</v>
      </c>
      <c r="H18" s="165"/>
      <c r="I18" s="165"/>
      <c r="J18" s="165"/>
      <c r="K18" s="167" t="s">
        <v>168</v>
      </c>
      <c r="L18" s="167"/>
      <c r="M18" s="165"/>
      <c r="N18" s="165"/>
      <c r="O18" s="162" t="s">
        <v>170</v>
      </c>
      <c r="P18" s="162"/>
      <c r="Q18" s="165"/>
      <c r="R18" s="103"/>
      <c r="S18" s="104"/>
    </row>
    <row r="19" spans="1:19" ht="12" thickBot="1">
      <c r="A19" s="102"/>
      <c r="B19" s="103"/>
      <c r="C19" s="179"/>
      <c r="D19" s="217"/>
      <c r="E19" s="217"/>
      <c r="F19" s="217"/>
      <c r="G19" s="163"/>
      <c r="H19" s="169" t="s">
        <v>171</v>
      </c>
      <c r="I19" s="163"/>
      <c r="J19" s="170"/>
      <c r="K19" s="163"/>
      <c r="L19" s="168" t="s">
        <v>172</v>
      </c>
      <c r="M19" s="163"/>
      <c r="N19" s="168"/>
      <c r="O19" s="168"/>
      <c r="P19" s="164"/>
      <c r="Q19" s="163"/>
      <c r="R19" s="103"/>
      <c r="S19" s="104"/>
    </row>
    <row r="20" spans="1:19">
      <c r="A20" s="102"/>
      <c r="B20" s="103"/>
      <c r="C20" s="180"/>
      <c r="D20" s="218" t="s">
        <v>180</v>
      </c>
      <c r="E20" s="218"/>
      <c r="F20" s="218"/>
      <c r="G20" s="177" t="s">
        <v>175</v>
      </c>
      <c r="H20" s="114"/>
      <c r="I20" s="114"/>
      <c r="J20" s="114"/>
      <c r="K20" s="177" t="s">
        <v>174</v>
      </c>
      <c r="L20" s="158"/>
      <c r="M20" s="158"/>
      <c r="N20" s="114"/>
      <c r="O20" s="177" t="s">
        <v>173</v>
      </c>
      <c r="P20" s="87"/>
      <c r="Q20" s="114"/>
      <c r="R20" s="103"/>
      <c r="S20" s="104"/>
    </row>
    <row r="21" spans="1:19">
      <c r="A21" s="102"/>
      <c r="B21" s="103"/>
      <c r="C21" s="221">
        <f>IF(G22&gt;=1,0,(IF(K15=0,0,(IF(K15&gt;=1,C24,)))))</f>
        <v>0</v>
      </c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103"/>
      <c r="P21" s="103"/>
      <c r="Q21" s="103"/>
      <c r="R21" s="103"/>
      <c r="S21" s="104"/>
    </row>
    <row r="22" spans="1:19">
      <c r="A22" s="102"/>
      <c r="B22" s="103"/>
      <c r="C22" s="234" t="str">
        <f>TV!$P$9</f>
        <v>NAME TO FIGURE ON STAND</v>
      </c>
      <c r="D22" s="234"/>
      <c r="E22" s="234"/>
      <c r="F22" s="234"/>
      <c r="G22" s="226"/>
      <c r="H22" s="226"/>
      <c r="I22" s="226"/>
      <c r="J22" s="226"/>
      <c r="K22" s="226"/>
      <c r="L22" s="226"/>
      <c r="M22" s="226"/>
      <c r="N22" s="103"/>
      <c r="O22" s="253" t="str">
        <f>TV!$N$5</f>
        <v>(up to 20 characters)</v>
      </c>
      <c r="P22" s="253"/>
      <c r="Q22" s="253"/>
      <c r="R22" s="103"/>
      <c r="S22" s="104"/>
    </row>
    <row r="23" spans="1:19" s="144" customFormat="1" ht="4.5" customHeight="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3"/>
    </row>
    <row r="24" spans="1:19" ht="13.5" customHeight="1">
      <c r="A24" s="102"/>
      <c r="B24" s="103"/>
      <c r="C24" s="253" t="str">
        <f>'TV2'!$A$7</f>
        <v>Required field for Exhibitors Stand with the FIL, failure to do will be placed on the front of the Stand name registration.</v>
      </c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103"/>
      <c r="S24" s="104"/>
    </row>
    <row r="25" spans="1:19">
      <c r="A25" s="102"/>
      <c r="B25" s="103"/>
      <c r="C25" s="237" t="str">
        <f>'TV2'!$A$11</f>
        <v>The Stand will be delivered from 15H00 of</v>
      </c>
      <c r="D25" s="237"/>
      <c r="E25" s="237"/>
      <c r="F25" s="237"/>
      <c r="G25" s="237"/>
      <c r="H25" s="237"/>
      <c r="I25" s="237"/>
      <c r="J25" s="237"/>
      <c r="K25" s="237"/>
      <c r="L25" s="252">
        <v>42067</v>
      </c>
      <c r="M25" s="252"/>
      <c r="N25" s="132"/>
      <c r="O25" s="132"/>
      <c r="P25" s="132"/>
      <c r="Q25" s="114"/>
      <c r="R25" s="103"/>
      <c r="S25" s="104"/>
    </row>
    <row r="26" spans="1:19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4"/>
    </row>
    <row r="27" spans="1:19">
      <c r="A27" s="102"/>
      <c r="B27" s="103"/>
      <c r="C27" s="105" t="str">
        <f>TV!$R$5</f>
        <v>COMPLEMENTARY MATERIAL STAND TIPE 1 and 2</v>
      </c>
      <c r="D27" s="103"/>
      <c r="E27" s="103"/>
      <c r="F27" s="103"/>
      <c r="G27" s="103"/>
      <c r="H27" s="103"/>
      <c r="I27" s="103"/>
      <c r="J27" s="103"/>
      <c r="K27" s="103"/>
      <c r="L27" s="172" t="str">
        <f>TV!$F$47</f>
        <v>Qty</v>
      </c>
      <c r="M27" s="103"/>
      <c r="N27" s="223" t="s">
        <v>117</v>
      </c>
      <c r="O27" s="223"/>
      <c r="P27" s="103"/>
      <c r="Q27" s="109" t="str">
        <f>TV!$F$44</f>
        <v>Cost</v>
      </c>
      <c r="R27" s="103"/>
      <c r="S27" s="104"/>
    </row>
    <row r="28" spans="1:19" ht="3" customHeight="1">
      <c r="A28" s="10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4"/>
    </row>
    <row r="29" spans="1:19">
      <c r="A29" s="102"/>
      <c r="B29" s="103"/>
      <c r="C29" s="103" t="str">
        <f>TV!$N$17</f>
        <v>PVC Chair</v>
      </c>
      <c r="D29" s="103"/>
      <c r="E29" s="103"/>
      <c r="F29" s="103"/>
      <c r="G29" s="103"/>
      <c r="H29" s="103"/>
      <c r="I29" s="103"/>
      <c r="J29" s="103"/>
      <c r="K29" s="91" t="s">
        <v>118</v>
      </c>
      <c r="L29" s="129"/>
      <c r="M29" s="106" t="str">
        <f>TV!$F$38</f>
        <v>unit</v>
      </c>
      <c r="N29" s="233">
        <v>7.5</v>
      </c>
      <c r="O29" s="233"/>
      <c r="P29" s="103"/>
      <c r="Q29" s="112">
        <f>SUM(N29*L29)</f>
        <v>0</v>
      </c>
      <c r="R29" s="103"/>
      <c r="S29" s="104"/>
    </row>
    <row r="30" spans="1:19" ht="6.75" customHeight="1">
      <c r="A30" s="102"/>
      <c r="B30" s="103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03"/>
      <c r="S30" s="104"/>
    </row>
    <row r="31" spans="1:19">
      <c r="A31" s="102"/>
      <c r="B31" s="103"/>
      <c r="C31" s="194"/>
      <c r="D31" s="194"/>
      <c r="E31" s="194"/>
      <c r="F31" s="194"/>
      <c r="G31" s="194"/>
      <c r="H31" s="194"/>
      <c r="I31" s="194"/>
      <c r="J31" s="194"/>
      <c r="K31" s="196"/>
      <c r="L31" s="194"/>
      <c r="M31" s="194"/>
      <c r="N31" s="197"/>
      <c r="O31" s="194"/>
      <c r="P31" s="194"/>
      <c r="Q31" s="204"/>
      <c r="R31" s="103"/>
      <c r="S31" s="104"/>
    </row>
    <row r="32" spans="1:19">
      <c r="A32" s="102"/>
      <c r="B32" s="103"/>
      <c r="C32" s="103" t="str">
        <f>TV!$A$34</f>
        <v>Round Table</v>
      </c>
      <c r="D32" s="103"/>
      <c r="E32" s="190" t="s">
        <v>183</v>
      </c>
      <c r="F32" s="103"/>
      <c r="G32" s="103"/>
      <c r="H32" s="103"/>
      <c r="I32" s="103"/>
      <c r="J32" s="103"/>
      <c r="K32" s="91" t="s">
        <v>119</v>
      </c>
      <c r="L32" s="129"/>
      <c r="M32" s="106" t="str">
        <f>TV!$F$38</f>
        <v>unit</v>
      </c>
      <c r="N32" s="244">
        <v>22</v>
      </c>
      <c r="O32" s="244"/>
      <c r="P32" s="103"/>
      <c r="Q32" s="112">
        <f>SUM(N32*L32)</f>
        <v>0</v>
      </c>
      <c r="R32" s="103"/>
      <c r="S32" s="104"/>
    </row>
    <row r="33" spans="1:19">
      <c r="A33" s="102"/>
      <c r="B33" s="103"/>
      <c r="C33" s="195"/>
      <c r="D33" s="195"/>
      <c r="E33" s="198"/>
      <c r="F33" s="195"/>
      <c r="G33" s="195"/>
      <c r="H33" s="195"/>
      <c r="I33" s="195"/>
      <c r="J33" s="199"/>
      <c r="K33" s="199"/>
      <c r="L33" s="199"/>
      <c r="M33" s="199"/>
      <c r="N33" s="200"/>
      <c r="O33" s="200"/>
      <c r="P33" s="195"/>
      <c r="Q33" s="205"/>
      <c r="R33" s="103"/>
      <c r="S33" s="104"/>
    </row>
    <row r="34" spans="1:19" ht="6.75" customHeight="1">
      <c r="A34" s="102"/>
      <c r="B34" s="103"/>
      <c r="C34" s="230" t="str">
        <f>'TV2'!$A$23</f>
        <v>Counter white and gray with shelf, sliding doors and lock (103 x 50 x 100 cm height)</v>
      </c>
      <c r="D34" s="230"/>
      <c r="E34" s="230"/>
      <c r="F34" s="230"/>
      <c r="G34" s="230"/>
      <c r="H34" s="230"/>
      <c r="I34" s="194"/>
      <c r="J34" s="194"/>
      <c r="K34" s="201"/>
      <c r="L34" s="194"/>
      <c r="M34" s="194"/>
      <c r="N34" s="202"/>
      <c r="O34" s="194"/>
      <c r="P34" s="194"/>
      <c r="Q34" s="204"/>
      <c r="R34" s="103"/>
      <c r="S34" s="104"/>
    </row>
    <row r="35" spans="1:19">
      <c r="A35" s="102"/>
      <c r="B35" s="103"/>
      <c r="C35" s="231"/>
      <c r="D35" s="231"/>
      <c r="E35" s="231"/>
      <c r="F35" s="231"/>
      <c r="G35" s="231"/>
      <c r="H35" s="231"/>
      <c r="I35" s="103"/>
      <c r="J35" s="103"/>
      <c r="K35" s="203" t="s">
        <v>185</v>
      </c>
      <c r="L35" s="129"/>
      <c r="M35" s="106" t="str">
        <f>TV!$F$38</f>
        <v>unit</v>
      </c>
      <c r="N35" s="229">
        <v>29.9</v>
      </c>
      <c r="O35" s="229"/>
      <c r="P35" s="103"/>
      <c r="Q35" s="112">
        <f>SUM(N35*L35)</f>
        <v>0</v>
      </c>
      <c r="R35" s="103"/>
      <c r="S35" s="104"/>
    </row>
    <row r="36" spans="1:19">
      <c r="A36" s="102"/>
      <c r="B36" s="103"/>
      <c r="C36" s="232"/>
      <c r="D36" s="232"/>
      <c r="E36" s="232"/>
      <c r="F36" s="232"/>
      <c r="G36" s="232"/>
      <c r="H36" s="232"/>
      <c r="I36" s="195"/>
      <c r="J36" s="200"/>
      <c r="K36" s="200"/>
      <c r="L36" s="200"/>
      <c r="M36" s="200"/>
      <c r="N36" s="200"/>
      <c r="O36" s="200"/>
      <c r="P36" s="195"/>
      <c r="Q36" s="205"/>
      <c r="R36" s="103"/>
      <c r="S36" s="104"/>
    </row>
    <row r="37" spans="1:19" ht="5.25" customHeight="1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91"/>
      <c r="L37" s="103"/>
      <c r="M37" s="103"/>
      <c r="N37" s="90"/>
      <c r="O37" s="103"/>
      <c r="P37" s="103"/>
      <c r="Q37" s="112"/>
      <c r="R37" s="103"/>
      <c r="S37" s="104"/>
    </row>
    <row r="38" spans="1:19">
      <c r="A38" s="102"/>
      <c r="B38" s="103"/>
      <c r="C38" s="103" t="str">
        <f>TV!$N$25</f>
        <v>Panel with Image (3,00 x 1,00)</v>
      </c>
      <c r="D38" s="103"/>
      <c r="E38" s="103"/>
      <c r="F38" s="103"/>
      <c r="G38" s="103"/>
      <c r="H38" s="103"/>
      <c r="I38" s="103"/>
      <c r="J38" s="103"/>
      <c r="K38" s="91" t="s">
        <v>121</v>
      </c>
      <c r="L38" s="129"/>
      <c r="M38" s="106" t="str">
        <f>TV!$F$38</f>
        <v>unit</v>
      </c>
      <c r="N38" s="244">
        <v>75</v>
      </c>
      <c r="O38" s="244"/>
      <c r="P38" s="103"/>
      <c r="Q38" s="112">
        <f>SUM(N38*L38)</f>
        <v>0</v>
      </c>
      <c r="R38" s="103"/>
      <c r="S38" s="104"/>
    </row>
    <row r="39" spans="1:19" ht="6.75" customHeight="1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12"/>
      <c r="R39" s="103"/>
      <c r="S39" s="104"/>
    </row>
    <row r="40" spans="1:19">
      <c r="A40" s="102"/>
      <c r="B40" s="103"/>
      <c r="C40" s="103" t="str">
        <f>TV!$N$29</f>
        <v>Rail with 2 Projectors</v>
      </c>
      <c r="D40" s="103"/>
      <c r="E40" s="103"/>
      <c r="F40" s="103"/>
      <c r="G40" s="103"/>
      <c r="H40" s="103"/>
      <c r="I40" s="103"/>
      <c r="J40" s="103"/>
      <c r="K40" s="134" t="s">
        <v>148</v>
      </c>
      <c r="L40" s="129"/>
      <c r="M40" s="106" t="str">
        <f>TV!$F$38</f>
        <v>unit</v>
      </c>
      <c r="N40" s="233">
        <v>29.2</v>
      </c>
      <c r="O40" s="233"/>
      <c r="P40" s="103"/>
      <c r="Q40" s="112">
        <f>SUM(N40)*L40</f>
        <v>0</v>
      </c>
      <c r="R40" s="103"/>
      <c r="S40" s="104"/>
    </row>
    <row r="41" spans="1:19" ht="6.75" customHeight="1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91"/>
      <c r="L41" s="103"/>
      <c r="M41" s="103"/>
      <c r="N41" s="90"/>
      <c r="O41" s="103"/>
      <c r="P41" s="103"/>
      <c r="Q41" s="112"/>
      <c r="R41" s="103"/>
      <c r="S41" s="104"/>
    </row>
    <row r="42" spans="1:19">
      <c r="A42" s="102"/>
      <c r="B42" s="103"/>
      <c r="C42" s="103" t="str">
        <f>TV!$N$21</f>
        <v>Storeroom with Door (m2)</v>
      </c>
      <c r="D42" s="103"/>
      <c r="E42" s="103"/>
      <c r="F42" s="103"/>
      <c r="G42" s="103"/>
      <c r="H42" s="103"/>
      <c r="I42" s="103"/>
      <c r="J42" s="103"/>
      <c r="K42" s="91" t="s">
        <v>120</v>
      </c>
      <c r="L42" s="129"/>
      <c r="M42" s="106" t="s">
        <v>115</v>
      </c>
      <c r="N42" s="244">
        <v>75</v>
      </c>
      <c r="O42" s="244"/>
      <c r="P42" s="103"/>
      <c r="Q42" s="112">
        <f>SUM(N42*L42)</f>
        <v>0</v>
      </c>
      <c r="R42" s="103"/>
      <c r="S42" s="104"/>
    </row>
    <row r="43" spans="1:19" ht="6.75" customHeight="1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92"/>
      <c r="L43" s="103"/>
      <c r="M43" s="103"/>
      <c r="N43" s="8"/>
      <c r="O43" s="103"/>
      <c r="P43" s="103"/>
      <c r="Q43" s="112"/>
      <c r="R43" s="103"/>
      <c r="S43" s="104"/>
    </row>
    <row r="44" spans="1:19">
      <c r="A44" s="102"/>
      <c r="B44" s="103"/>
      <c r="C44" s="133" t="str">
        <f>TV!$R$9</f>
        <v>Digital Printing on the Stand fascia (production and application)</v>
      </c>
      <c r="D44" s="133"/>
      <c r="E44" s="133"/>
      <c r="F44" s="133"/>
      <c r="G44" s="133"/>
      <c r="H44" s="103"/>
      <c r="I44" s="103"/>
      <c r="J44" s="103"/>
      <c r="K44" s="91" t="s">
        <v>122</v>
      </c>
      <c r="L44" s="129"/>
      <c r="M44" s="106" t="str">
        <f>TV!$F$38</f>
        <v>unit</v>
      </c>
      <c r="N44" s="244">
        <v>45</v>
      </c>
      <c r="O44" s="244"/>
      <c r="P44" s="103"/>
      <c r="Q44" s="112">
        <f>SUM(N44*L44)</f>
        <v>0</v>
      </c>
      <c r="R44" s="103"/>
      <c r="S44" s="104"/>
    </row>
    <row r="45" spans="1:19" ht="3" customHeight="1">
      <c r="A45" s="102"/>
      <c r="B45" s="103"/>
      <c r="C45" s="133"/>
      <c r="D45" s="133"/>
      <c r="E45" s="133"/>
      <c r="F45" s="133"/>
      <c r="G45" s="13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4"/>
    </row>
    <row r="46" spans="1:19">
      <c r="A46" s="102"/>
      <c r="B46" s="103"/>
      <c r="C46" s="219" t="str">
        <f>'TV2'!$A$15</f>
        <v>FINAL ARTS / IMAGES FOR PRODUCTION:  AF's must be submitted in digital format, preferably in .PDF, .TIFF or .JPEG with a resolution of 72 dpi's to life size (1:1), with fonts converted to curves.</v>
      </c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103"/>
      <c r="S46" s="104"/>
    </row>
    <row r="47" spans="1:19">
      <c r="A47" s="102"/>
      <c r="B47" s="103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103"/>
      <c r="S47" s="104"/>
    </row>
    <row r="48" spans="1:19">
      <c r="A48" s="102"/>
      <c r="B48" s="103"/>
      <c r="C48" s="237" t="str">
        <f>'TV2'!$A$19</f>
        <v>Images must be sent within 10 working days before the assembly for:</v>
      </c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43" t="s">
        <v>123</v>
      </c>
      <c r="O48" s="243"/>
      <c r="P48" s="114"/>
      <c r="Q48" s="114"/>
      <c r="R48" s="103"/>
      <c r="S48" s="104"/>
    </row>
    <row r="49" spans="1:19" ht="7.5" customHeight="1">
      <c r="A49" s="102"/>
      <c r="B49" s="103"/>
      <c r="C49" s="221" t="str">
        <f>TV!$N$36</f>
        <v>Please indicate color of carpet</v>
      </c>
      <c r="D49" s="221"/>
      <c r="E49" s="221"/>
      <c r="F49" s="221"/>
      <c r="G49" s="147"/>
      <c r="H49" s="147"/>
      <c r="I49" s="147"/>
      <c r="J49" s="147"/>
      <c r="K49" s="147"/>
      <c r="L49" s="147"/>
      <c r="M49" s="147"/>
      <c r="N49" s="148">
        <f>IF(L55&gt;=1,N55,)</f>
        <v>0</v>
      </c>
      <c r="O49" s="147"/>
      <c r="P49" s="147"/>
      <c r="Q49" s="103"/>
      <c r="R49" s="103"/>
      <c r="S49" s="104"/>
    </row>
    <row r="50" spans="1:19">
      <c r="A50" s="102"/>
      <c r="B50" s="103"/>
      <c r="C50" s="105" t="str">
        <f>TV!$A$30</f>
        <v>CARPETING</v>
      </c>
      <c r="D50" s="103"/>
      <c r="E50" s="103"/>
      <c r="F50" s="103"/>
      <c r="G50" s="103"/>
      <c r="H50" s="103"/>
      <c r="I50" s="103"/>
      <c r="J50" s="103"/>
      <c r="K50" s="103"/>
      <c r="L50" s="172"/>
      <c r="M50" s="103"/>
      <c r="N50" s="223"/>
      <c r="O50" s="223"/>
      <c r="P50" s="109"/>
      <c r="Q50" s="103"/>
      <c r="R50" s="103"/>
      <c r="S50" s="104"/>
    </row>
    <row r="51" spans="1:19">
      <c r="A51" s="102"/>
      <c r="B51" s="103"/>
      <c r="C51" s="106" t="str">
        <f>TV!$R$13</f>
        <v xml:space="preserve">Supply and Placement on the Floor </v>
      </c>
      <c r="D51" s="103"/>
      <c r="E51" s="103"/>
      <c r="F51" s="103"/>
      <c r="G51" s="103"/>
      <c r="H51" s="103"/>
      <c r="I51" s="103"/>
      <c r="J51" s="103"/>
      <c r="K51" s="94" t="s">
        <v>124</v>
      </c>
      <c r="L51" s="130"/>
      <c r="M51" s="106" t="s">
        <v>115</v>
      </c>
      <c r="N51" s="228">
        <v>3.1</v>
      </c>
      <c r="O51" s="228"/>
      <c r="P51" s="103"/>
      <c r="Q51" s="112">
        <f>SUM(N51)*L51</f>
        <v>0</v>
      </c>
      <c r="R51" s="103"/>
      <c r="S51" s="104"/>
    </row>
    <row r="52" spans="1:19" ht="6.75" customHeight="1">
      <c r="A52" s="102"/>
      <c r="B52" s="103"/>
      <c r="C52" s="103"/>
      <c r="D52" s="103"/>
      <c r="E52" s="103"/>
      <c r="F52" s="103"/>
      <c r="G52" s="103"/>
      <c r="H52" s="103"/>
      <c r="I52" s="103"/>
      <c r="J52" s="103"/>
      <c r="K52" s="95"/>
      <c r="L52" s="103"/>
      <c r="M52" s="103"/>
      <c r="N52" s="171"/>
      <c r="O52" s="103"/>
      <c r="P52" s="103"/>
      <c r="Q52" s="103"/>
      <c r="R52" s="103"/>
      <c r="S52" s="104"/>
    </row>
    <row r="53" spans="1:19">
      <c r="A53" s="102"/>
      <c r="B53" s="103"/>
      <c r="C53" s="106" t="str">
        <f>TV!$R$17</f>
        <v>Supply and Placement on the Stage</v>
      </c>
      <c r="D53" s="103"/>
      <c r="E53" s="103"/>
      <c r="F53" s="103"/>
      <c r="G53" s="103"/>
      <c r="H53" s="103"/>
      <c r="I53" s="103"/>
      <c r="J53" s="103"/>
      <c r="K53" s="94" t="s">
        <v>125</v>
      </c>
      <c r="L53" s="130"/>
      <c r="M53" s="106" t="s">
        <v>115</v>
      </c>
      <c r="N53" s="228">
        <v>3.5</v>
      </c>
      <c r="O53" s="228"/>
      <c r="P53" s="103"/>
      <c r="Q53" s="112">
        <f>SUM(N53)*L53</f>
        <v>0</v>
      </c>
      <c r="R53" s="103"/>
      <c r="S53" s="104"/>
    </row>
    <row r="54" spans="1:19" ht="6.75" customHeight="1">
      <c r="A54" s="102"/>
      <c r="B54" s="103"/>
      <c r="C54" s="106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12"/>
      <c r="R54" s="103"/>
      <c r="S54" s="104"/>
    </row>
    <row r="55" spans="1:19">
      <c r="A55" s="102"/>
      <c r="B55" s="103"/>
      <c r="C55" s="106" t="str">
        <f>TV!$R$25</f>
        <v>Floor Carpenting with Logo Printing</v>
      </c>
      <c r="D55" s="103"/>
      <c r="E55" s="103"/>
      <c r="F55" s="103"/>
      <c r="G55" s="103"/>
      <c r="H55" s="103"/>
      <c r="I55" s="103"/>
      <c r="J55" s="103"/>
      <c r="K55" s="94" t="s">
        <v>127</v>
      </c>
      <c r="L55" s="130"/>
      <c r="M55" s="106" t="s">
        <v>115</v>
      </c>
      <c r="N55" s="224" t="str">
        <f>TV!$N$1</f>
        <v>By consulting</v>
      </c>
      <c r="O55" s="224"/>
      <c r="P55" s="112"/>
      <c r="Q55" s="189">
        <v>0</v>
      </c>
      <c r="R55" s="103"/>
      <c r="S55" s="104"/>
    </row>
    <row r="56" spans="1:19" ht="6.75" customHeight="1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4"/>
    </row>
    <row r="57" spans="1:19">
      <c r="A57" s="102"/>
      <c r="B57" s="103"/>
      <c r="C57" s="106" t="str">
        <f>TV!$R$21</f>
        <v>Supply and Placement with Color Trimmings</v>
      </c>
      <c r="D57" s="103"/>
      <c r="E57" s="103"/>
      <c r="F57" s="103"/>
      <c r="G57" s="103"/>
      <c r="H57" s="103"/>
      <c r="I57" s="103"/>
      <c r="J57" s="103"/>
      <c r="K57" s="94" t="s">
        <v>126</v>
      </c>
      <c r="L57" s="130"/>
      <c r="M57" s="106" t="s">
        <v>115</v>
      </c>
      <c r="N57" s="228">
        <v>3.9</v>
      </c>
      <c r="O57" s="228"/>
      <c r="P57" s="103"/>
      <c r="Q57" s="112">
        <f>SUM(N57)*L57</f>
        <v>0</v>
      </c>
      <c r="R57" s="103"/>
      <c r="S57" s="104"/>
    </row>
    <row r="58" spans="1:19" ht="6.75" customHeight="1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4"/>
    </row>
    <row r="59" spans="1:19">
      <c r="A59" s="102"/>
      <c r="B59" s="103"/>
      <c r="C59" s="103"/>
      <c r="D59" s="222" t="str">
        <f>TV!$N$9</f>
        <v>Carpeting colors:</v>
      </c>
      <c r="E59" s="222"/>
      <c r="F59" s="222"/>
      <c r="G59" s="225"/>
      <c r="H59" s="226"/>
      <c r="I59" s="227"/>
      <c r="J59" s="103"/>
      <c r="K59" s="220">
        <f>TV!$F$30</f>
        <v>0</v>
      </c>
      <c r="L59" s="220"/>
      <c r="M59" s="220"/>
      <c r="N59" s="220"/>
      <c r="O59" s="220"/>
      <c r="P59" s="103"/>
      <c r="Q59" s="103"/>
      <c r="R59" s="103"/>
      <c r="S59" s="104"/>
    </row>
    <row r="60" spans="1:19" ht="7.5" customHeight="1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4"/>
    </row>
    <row r="61" spans="1:19">
      <c r="A61" s="102"/>
      <c r="B61" s="103"/>
      <c r="C61" s="105" t="str">
        <f>TV!$A$45</f>
        <v xml:space="preserve">STAGES </v>
      </c>
      <c r="D61" s="103"/>
      <c r="E61" s="115" t="str">
        <f>TV!$P$32</f>
        <v xml:space="preserve">Above 81 m2 - By consulting </v>
      </c>
      <c r="F61" s="103"/>
      <c r="G61" s="103"/>
      <c r="H61" s="103"/>
      <c r="I61" s="103"/>
      <c r="J61" s="103"/>
      <c r="K61" s="103"/>
      <c r="L61" s="172"/>
      <c r="M61" s="103"/>
      <c r="N61" s="223" t="str">
        <f>TV!$F$34</f>
        <v>Up to 81 m2</v>
      </c>
      <c r="O61" s="223"/>
      <c r="P61" s="109"/>
      <c r="Q61" s="103"/>
      <c r="R61" s="103"/>
      <c r="S61" s="104"/>
    </row>
    <row r="62" spans="1:19" ht="3" customHeight="1">
      <c r="A62" s="102"/>
      <c r="B62" s="103"/>
      <c r="C62" s="105"/>
      <c r="D62" s="103"/>
      <c r="E62" s="115"/>
      <c r="F62" s="103"/>
      <c r="G62" s="103"/>
      <c r="H62" s="103"/>
      <c r="I62" s="103"/>
      <c r="J62" s="103"/>
      <c r="K62" s="103"/>
      <c r="L62" s="172"/>
      <c r="M62" s="103"/>
      <c r="N62" s="172"/>
      <c r="O62" s="172"/>
      <c r="P62" s="109"/>
      <c r="Q62" s="103"/>
      <c r="R62" s="103"/>
      <c r="S62" s="104"/>
    </row>
    <row r="63" spans="1:19">
      <c r="A63" s="102"/>
      <c r="B63" s="103"/>
      <c r="C63" s="103" t="str">
        <f>TV!$P$24</f>
        <v xml:space="preserve">Carpet-covered 10 cm Stage                                </v>
      </c>
      <c r="D63" s="103"/>
      <c r="E63" s="103"/>
      <c r="F63" s="103"/>
      <c r="G63" s="103"/>
      <c r="H63" s="103"/>
      <c r="I63" s="103"/>
      <c r="J63" s="103"/>
      <c r="K63" s="96" t="s">
        <v>128</v>
      </c>
      <c r="L63" s="130"/>
      <c r="M63" s="106" t="s">
        <v>115</v>
      </c>
      <c r="N63" s="240">
        <f>TV!$F$11</f>
        <v>16.5</v>
      </c>
      <c r="O63" s="240"/>
      <c r="P63" s="103"/>
      <c r="Q63" s="112">
        <f>SUM(N63)*L63</f>
        <v>0</v>
      </c>
      <c r="R63" s="103"/>
      <c r="S63" s="104"/>
    </row>
    <row r="64" spans="1:19" ht="6.75" customHeight="1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93"/>
      <c r="L64" s="103"/>
      <c r="M64" s="103"/>
      <c r="N64" s="103"/>
      <c r="O64" s="103"/>
      <c r="P64" s="103"/>
      <c r="Q64" s="103"/>
      <c r="R64" s="103"/>
      <c r="S64" s="104"/>
    </row>
    <row r="65" spans="1:19">
      <c r="A65" s="102"/>
      <c r="B65" s="103"/>
      <c r="C65" s="103" t="str">
        <f>TV!$P$28</f>
        <v xml:space="preserve">Carpet-covered 3,2 cm Stage                              </v>
      </c>
      <c r="D65" s="103"/>
      <c r="E65" s="103"/>
      <c r="F65" s="103"/>
      <c r="G65" s="103"/>
      <c r="H65" s="103"/>
      <c r="I65" s="103"/>
      <c r="J65" s="103"/>
      <c r="K65" s="97" t="s">
        <v>129</v>
      </c>
      <c r="L65" s="130"/>
      <c r="M65" s="106" t="s">
        <v>115</v>
      </c>
      <c r="N65" s="240">
        <f>TV!$F$16</f>
        <v>14.4</v>
      </c>
      <c r="O65" s="240"/>
      <c r="P65" s="103"/>
      <c r="Q65" s="112">
        <f>SUM(N65)*L65</f>
        <v>0</v>
      </c>
      <c r="R65" s="103"/>
      <c r="S65" s="104"/>
    </row>
    <row r="66" spans="1:19" ht="6.75" customHeight="1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98"/>
      <c r="L66" s="103"/>
      <c r="M66" s="103"/>
      <c r="N66" s="103"/>
      <c r="O66" s="103"/>
      <c r="P66" s="103"/>
      <c r="Q66" s="103"/>
      <c r="R66" s="103"/>
      <c r="S66" s="104"/>
    </row>
    <row r="67" spans="1:19">
      <c r="A67" s="102"/>
      <c r="B67" s="103"/>
      <c r="C67" s="103" t="str">
        <f>TV!$R$29</f>
        <v xml:space="preserve">Agglomerated 10 cm Stage without Carpet     </v>
      </c>
      <c r="D67" s="103"/>
      <c r="E67" s="103"/>
      <c r="F67" s="103"/>
      <c r="G67" s="103"/>
      <c r="H67" s="103"/>
      <c r="I67" s="103"/>
      <c r="J67" s="103"/>
      <c r="K67" s="97" t="s">
        <v>130</v>
      </c>
      <c r="L67" s="130"/>
      <c r="M67" s="106" t="s">
        <v>115</v>
      </c>
      <c r="N67" s="240">
        <f>TV!$F$21</f>
        <v>13.4</v>
      </c>
      <c r="O67" s="240"/>
      <c r="P67" s="103"/>
      <c r="Q67" s="112">
        <f>SUM(N67)*L67</f>
        <v>0</v>
      </c>
      <c r="R67" s="103"/>
      <c r="S67" s="104"/>
    </row>
    <row r="68" spans="1:19" ht="6.75" customHeight="1">
      <c r="A68" s="102"/>
      <c r="B68" s="103"/>
      <c r="C68" s="103"/>
      <c r="D68" s="103"/>
      <c r="E68" s="103"/>
      <c r="F68" s="103"/>
      <c r="G68" s="103"/>
      <c r="H68" s="103"/>
      <c r="I68" s="103"/>
      <c r="J68" s="103"/>
      <c r="K68" s="116"/>
      <c r="L68" s="103"/>
      <c r="M68" s="103"/>
      <c r="N68" s="103"/>
      <c r="O68" s="103"/>
      <c r="P68" s="103"/>
      <c r="Q68" s="103"/>
      <c r="R68" s="103"/>
      <c r="S68" s="104"/>
    </row>
    <row r="69" spans="1:19">
      <c r="A69" s="102"/>
      <c r="B69" s="103"/>
      <c r="C69" s="103" t="str">
        <f>TV!$R$33</f>
        <v xml:space="preserve">Agglomerated 3,2 cm Stage without Carpet     </v>
      </c>
      <c r="D69" s="103"/>
      <c r="E69" s="103"/>
      <c r="F69" s="103"/>
      <c r="G69" s="103"/>
      <c r="H69" s="103"/>
      <c r="I69" s="103"/>
      <c r="J69" s="103"/>
      <c r="K69" s="97" t="s">
        <v>131</v>
      </c>
      <c r="L69" s="130"/>
      <c r="M69" s="106" t="s">
        <v>115</v>
      </c>
      <c r="N69" s="240">
        <f>TV!$F$26</f>
        <v>11.3</v>
      </c>
      <c r="O69" s="240"/>
      <c r="P69" s="103"/>
      <c r="Q69" s="112">
        <f>SUM(N69)*L69</f>
        <v>0</v>
      </c>
      <c r="R69" s="103"/>
      <c r="S69" s="104"/>
    </row>
    <row r="70" spans="1:19">
      <c r="A70" s="102"/>
      <c r="B70" s="103"/>
      <c r="C70" s="103"/>
      <c r="D70" s="103"/>
      <c r="E70" s="103"/>
      <c r="F70" s="103"/>
      <c r="G70" s="103"/>
      <c r="H70" s="103"/>
      <c r="I70" s="103"/>
      <c r="J70" s="173"/>
      <c r="K70" s="103"/>
      <c r="L70" s="103"/>
      <c r="M70" s="103"/>
      <c r="N70" s="103"/>
      <c r="O70" s="103"/>
      <c r="P70" s="103"/>
      <c r="Q70" s="103"/>
      <c r="R70" s="103"/>
      <c r="S70" s="104"/>
    </row>
    <row r="71" spans="1:19">
      <c r="A71" s="102"/>
      <c r="B71" s="103"/>
      <c r="C71" s="103"/>
      <c r="D71" s="103"/>
      <c r="E71" s="103"/>
      <c r="F71" s="103"/>
      <c r="G71" s="103"/>
      <c r="H71" s="103"/>
      <c r="I71" s="103"/>
      <c r="J71" s="173"/>
      <c r="K71" s="122"/>
      <c r="L71" s="123"/>
      <c r="M71" s="123"/>
      <c r="N71" s="123"/>
      <c r="O71" s="176" t="s">
        <v>132</v>
      </c>
      <c r="P71" s="123"/>
      <c r="Q71" s="124">
        <f>SUM(Q15,Q29:Q44,Q51:Q57,Q63:Q69)</f>
        <v>0</v>
      </c>
      <c r="R71" s="125"/>
      <c r="S71" s="104"/>
    </row>
    <row r="72" spans="1:19">
      <c r="A72" s="102"/>
      <c r="B72" s="103"/>
      <c r="C72" s="103"/>
      <c r="D72" s="103"/>
      <c r="E72" s="103"/>
      <c r="F72" s="103"/>
      <c r="G72" s="103"/>
      <c r="H72" s="103"/>
      <c r="I72" s="103"/>
      <c r="J72" s="173"/>
      <c r="K72" s="241" t="str">
        <f>TV!$P$20</f>
        <v>VAT - Read the IMPORTANT NOTES</v>
      </c>
      <c r="L72" s="242"/>
      <c r="M72" s="242"/>
      <c r="N72" s="242"/>
      <c r="O72" s="242"/>
      <c r="P72" s="121">
        <f>TV!$F$41</f>
        <v>0</v>
      </c>
      <c r="Q72" s="112">
        <f>SUM(Q71)*P72</f>
        <v>0</v>
      </c>
      <c r="R72" s="126"/>
      <c r="S72" s="104"/>
    </row>
    <row r="73" spans="1:19">
      <c r="A73" s="102"/>
      <c r="B73" s="103"/>
      <c r="C73" s="103"/>
      <c r="D73" s="103"/>
      <c r="E73" s="103"/>
      <c r="F73" s="103"/>
      <c r="G73" s="103"/>
      <c r="H73" s="103"/>
      <c r="I73" s="103"/>
      <c r="J73" s="173"/>
      <c r="K73" s="238" t="str">
        <f>TV!$N$13</f>
        <v>Payment until:</v>
      </c>
      <c r="L73" s="239"/>
      <c r="M73" s="239"/>
      <c r="N73" s="235">
        <v>42118</v>
      </c>
      <c r="O73" s="235"/>
      <c r="P73" s="159" t="s">
        <v>133</v>
      </c>
      <c r="Q73" s="160">
        <f>SUM(Q71:Q72)</f>
        <v>0</v>
      </c>
      <c r="R73" s="127"/>
      <c r="S73" s="104"/>
    </row>
    <row r="74" spans="1:19">
      <c r="A74" s="102"/>
      <c r="B74" s="103"/>
      <c r="C74" s="103"/>
      <c r="D74" s="103"/>
      <c r="E74" s="103"/>
      <c r="F74" s="103"/>
      <c r="G74" s="103"/>
      <c r="H74" s="103"/>
      <c r="I74" s="103"/>
      <c r="J74" s="173"/>
      <c r="K74" s="173"/>
      <c r="L74" s="173"/>
      <c r="M74" s="128"/>
      <c r="N74" s="128"/>
      <c r="O74" s="175"/>
      <c r="P74" s="112"/>
      <c r="Q74" s="103"/>
      <c r="R74" s="103"/>
      <c r="S74" s="104"/>
    </row>
    <row r="75" spans="1:19">
      <c r="A75" s="102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4"/>
    </row>
    <row r="76" spans="1:19">
      <c r="A76" s="102"/>
      <c r="B76" s="103"/>
      <c r="C76" s="249" t="str">
        <f>TV!$A$41</f>
        <v>Signature:</v>
      </c>
      <c r="D76" s="249"/>
      <c r="E76" s="236"/>
      <c r="F76" s="236"/>
      <c r="G76" s="236"/>
      <c r="H76" s="236"/>
      <c r="I76" s="236"/>
      <c r="J76" s="236"/>
      <c r="K76" s="236"/>
      <c r="L76" s="236"/>
      <c r="N76" s="175" t="str">
        <f>TV!$F$51</f>
        <v>Date:</v>
      </c>
      <c r="O76" s="236"/>
      <c r="P76" s="236"/>
      <c r="Q76" s="236"/>
      <c r="R76" s="103"/>
      <c r="S76" s="104"/>
    </row>
    <row r="77" spans="1:19">
      <c r="A77" s="102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4"/>
    </row>
    <row r="78" spans="1:19">
      <c r="A78" s="102"/>
      <c r="B78" s="248" t="str">
        <f>TV!$N$33</f>
        <v>CONTACTS:</v>
      </c>
      <c r="C78" s="248"/>
      <c r="D78" s="246" t="s">
        <v>201</v>
      </c>
      <c r="E78" s="246"/>
      <c r="F78" s="246"/>
      <c r="G78" s="247" t="s">
        <v>202</v>
      </c>
      <c r="H78" s="247"/>
      <c r="I78" s="247"/>
      <c r="J78" s="103"/>
      <c r="K78" s="103"/>
      <c r="L78" s="103"/>
      <c r="M78" s="103"/>
      <c r="N78" s="103"/>
      <c r="O78" s="103"/>
      <c r="P78" s="103"/>
      <c r="Q78" s="103"/>
      <c r="R78" s="103"/>
      <c r="S78" s="104"/>
    </row>
    <row r="79" spans="1:19">
      <c r="A79" s="102"/>
      <c r="B79" s="174"/>
      <c r="C79" s="174"/>
      <c r="D79" s="246" t="s">
        <v>203</v>
      </c>
      <c r="E79" s="246"/>
      <c r="F79" s="246"/>
      <c r="G79" s="247" t="s">
        <v>204</v>
      </c>
      <c r="H79" s="247"/>
      <c r="I79" s="247"/>
      <c r="J79" s="103"/>
      <c r="K79" s="103"/>
      <c r="L79" s="103"/>
      <c r="M79" s="103"/>
      <c r="N79" s="103"/>
      <c r="O79" s="103"/>
      <c r="P79" s="103"/>
      <c r="Q79" s="103"/>
      <c r="R79" s="103"/>
      <c r="S79" s="104"/>
    </row>
    <row r="80" spans="1:19" s="210" customFormat="1">
      <c r="A80" s="207"/>
      <c r="B80" s="208"/>
      <c r="C80" s="208"/>
      <c r="D80" s="251" t="s">
        <v>206</v>
      </c>
      <c r="E80" s="251"/>
      <c r="F80" s="251"/>
      <c r="G80" s="247" t="s">
        <v>207</v>
      </c>
      <c r="H80" s="247"/>
      <c r="I80" s="247"/>
      <c r="J80" s="209"/>
      <c r="L80" s="209"/>
      <c r="M80" s="209"/>
      <c r="N80" s="209"/>
      <c r="O80" s="211"/>
      <c r="P80" s="212"/>
      <c r="Q80" s="212"/>
      <c r="R80" s="213"/>
      <c r="S80" s="214"/>
    </row>
    <row r="81" spans="1:19">
      <c r="A81" s="102"/>
      <c r="B81" s="192"/>
      <c r="C81" s="192"/>
      <c r="D81" s="247" t="s">
        <v>199</v>
      </c>
      <c r="E81" s="247"/>
      <c r="F81" s="247"/>
      <c r="G81" s="246" t="s">
        <v>205</v>
      </c>
      <c r="H81" s="250"/>
      <c r="I81" s="250"/>
      <c r="J81" s="103"/>
      <c r="K81" s="103"/>
      <c r="L81" s="103"/>
      <c r="M81" s="103"/>
      <c r="N81" s="103"/>
      <c r="O81" s="103"/>
      <c r="P81" s="103"/>
      <c r="Q81" s="103"/>
      <c r="R81" s="103"/>
      <c r="S81" s="104"/>
    </row>
    <row r="82" spans="1:19">
      <c r="A82" s="102"/>
      <c r="B82" s="245" t="s">
        <v>90</v>
      </c>
      <c r="C82" s="245"/>
      <c r="D82" s="245"/>
      <c r="E82" s="245"/>
      <c r="F82" s="245"/>
      <c r="G82" s="245"/>
      <c r="H82" s="245"/>
      <c r="I82" s="245"/>
      <c r="J82" s="103"/>
      <c r="K82" s="103"/>
      <c r="L82" s="103"/>
      <c r="M82" s="103"/>
      <c r="N82" s="103"/>
      <c r="O82" s="103"/>
      <c r="P82" s="103"/>
      <c r="Q82" s="103"/>
      <c r="R82" s="103"/>
      <c r="S82" s="104"/>
    </row>
    <row r="83" spans="1:19" ht="3" customHeight="1" thickBot="1">
      <c r="A83" s="107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108"/>
    </row>
    <row r="84" spans="1:19" ht="12" thickTop="1"/>
  </sheetData>
  <sheetProtection password="C9C7" sheet="1" objects="1" scenarios="1" selectLockedCells="1"/>
  <mergeCells count="66">
    <mergeCell ref="L1:M1"/>
    <mergeCell ref="F1:K1"/>
    <mergeCell ref="D12:G12"/>
    <mergeCell ref="I12:L12"/>
    <mergeCell ref="C21:N21"/>
    <mergeCell ref="A2:S2"/>
    <mergeCell ref="A3:S3"/>
    <mergeCell ref="A4:S4"/>
    <mergeCell ref="A5:S6"/>
    <mergeCell ref="D17:F17"/>
    <mergeCell ref="N12:P12"/>
    <mergeCell ref="F8:J8"/>
    <mergeCell ref="E9:Q9"/>
    <mergeCell ref="F15:H15"/>
    <mergeCell ref="K15:L15"/>
    <mergeCell ref="K14:L14"/>
    <mergeCell ref="N29:O29"/>
    <mergeCell ref="N27:O27"/>
    <mergeCell ref="L25:M25"/>
    <mergeCell ref="O22:Q22"/>
    <mergeCell ref="G22:M22"/>
    <mergeCell ref="C24:Q24"/>
    <mergeCell ref="B82:I82"/>
    <mergeCell ref="D78:F78"/>
    <mergeCell ref="G78:I78"/>
    <mergeCell ref="B78:C78"/>
    <mergeCell ref="C76:D76"/>
    <mergeCell ref="E76:L76"/>
    <mergeCell ref="D79:F79"/>
    <mergeCell ref="G79:I79"/>
    <mergeCell ref="D81:F81"/>
    <mergeCell ref="G81:I81"/>
    <mergeCell ref="D80:F80"/>
    <mergeCell ref="G80:I80"/>
    <mergeCell ref="N73:O73"/>
    <mergeCell ref="O76:Q76"/>
    <mergeCell ref="C25:K25"/>
    <mergeCell ref="K73:M73"/>
    <mergeCell ref="N61:O61"/>
    <mergeCell ref="N69:O69"/>
    <mergeCell ref="N67:O67"/>
    <mergeCell ref="N65:O65"/>
    <mergeCell ref="K72:O72"/>
    <mergeCell ref="N63:O63"/>
    <mergeCell ref="C48:M48"/>
    <mergeCell ref="N48:O48"/>
    <mergeCell ref="N44:O44"/>
    <mergeCell ref="N38:O38"/>
    <mergeCell ref="N42:O42"/>
    <mergeCell ref="N32:O32"/>
    <mergeCell ref="D18:F19"/>
    <mergeCell ref="D20:F20"/>
    <mergeCell ref="C46:Q47"/>
    <mergeCell ref="K59:O59"/>
    <mergeCell ref="C49:F49"/>
    <mergeCell ref="D59:F59"/>
    <mergeCell ref="N50:O50"/>
    <mergeCell ref="N55:O55"/>
    <mergeCell ref="G59:I59"/>
    <mergeCell ref="N57:O57"/>
    <mergeCell ref="N35:O35"/>
    <mergeCell ref="C34:H36"/>
    <mergeCell ref="N40:O40"/>
    <mergeCell ref="N53:O53"/>
    <mergeCell ref="N51:O51"/>
    <mergeCell ref="C22:F22"/>
  </mergeCells>
  <conditionalFormatting sqref="N63:O63 N65:O65">
    <cfRule type="cellIs" dxfId="10" priority="17" operator="equal">
      <formula>#REF!</formula>
    </cfRule>
  </conditionalFormatting>
  <conditionalFormatting sqref="K59">
    <cfRule type="cellIs" dxfId="9" priority="1" operator="equal">
      <formula>$N$55</formula>
    </cfRule>
    <cfRule type="cellIs" dxfId="8" priority="12" operator="equal">
      <formula>$C$49</formula>
    </cfRule>
  </conditionalFormatting>
  <conditionalFormatting sqref="N63:O63 N65:O65 N67:O67 N69:O69">
    <cfRule type="cellIs" dxfId="7" priority="10" operator="equal">
      <formula>#REF!</formula>
    </cfRule>
  </conditionalFormatting>
  <conditionalFormatting sqref="N55:O55">
    <cfRule type="cellIs" dxfId="6" priority="7" operator="equal">
      <formula>$N$49</formula>
    </cfRule>
  </conditionalFormatting>
  <conditionalFormatting sqref="C24">
    <cfRule type="cellIs" dxfId="5" priority="6" operator="equal">
      <formula>$C$21</formula>
    </cfRule>
  </conditionalFormatting>
  <conditionalFormatting sqref="K59">
    <cfRule type="cellIs" dxfId="4" priority="35" operator="equal">
      <formula>#REF!</formula>
    </cfRule>
    <cfRule type="cellIs" dxfId="3" priority="36" operator="equal">
      <formula>#REF!</formula>
    </cfRule>
  </conditionalFormatting>
  <conditionalFormatting sqref="N63:O63 N65:O65 N67:O67 N69:O69">
    <cfRule type="cellIs" dxfId="2" priority="5" operator="equal">
      <formula>$N$55</formula>
    </cfRule>
  </conditionalFormatting>
  <dataValidations count="7">
    <dataValidation type="list" allowBlank="1" showInputMessage="1" showErrorMessage="1" sqref="L57 L55 L63 L69 L67 L65 L53 L51">
      <formula1>TV!$C$3:$C$147</formula1>
    </dataValidation>
    <dataValidation type="list" allowBlank="1" showInputMessage="1" showErrorMessage="1" sqref="G59">
      <formula1>TV!$I$17:$I$22</formula1>
    </dataValidation>
    <dataValidation type="list" allowBlank="1" showInputMessage="1" showErrorMessage="1" sqref="L42 L44 L29 L35 L32 L38 L40">
      <formula1>TV!$A$8:$A$28</formula1>
    </dataValidation>
    <dataValidation allowBlank="1" showErrorMessage="1" sqref="N42"/>
    <dataValidation type="list" allowBlank="1" showInputMessage="1" showErrorMessage="1" sqref="F15">
      <formula1>TV!$I$3:$I$7</formula1>
    </dataValidation>
    <dataValidation type="list" allowBlank="1" showInputMessage="1" showErrorMessage="1" sqref="K15:L15">
      <formula1>TV!$J$3:$J$147</formula1>
    </dataValidation>
    <dataValidation type="list" allowBlank="1" showInputMessage="1" showErrorMessage="1" sqref="L1">
      <formula1>TV!$A$2:$A$4</formula1>
    </dataValidation>
  </dataValidations>
  <hyperlinks>
    <hyperlink ref="N48" r:id="rId1"/>
    <hyperlink ref="D12:G12" r:id="rId2" display="(Imagens Stands) PT"/>
    <hyperlink ref="I12:L12" r:id="rId3" display="(Images Stands) GB"/>
    <hyperlink ref="N12:P12" r:id="rId4" display="Imagenes Stands - ES"/>
    <hyperlink ref="G81" r:id="rId5"/>
    <hyperlink ref="D78" r:id="rId6"/>
    <hyperlink ref="D79" r:id="rId7"/>
    <hyperlink ref="D80" r:id="rId8"/>
  </hyperlinks>
  <printOptions horizontalCentered="1" verticalCentered="1"/>
  <pageMargins left="0.19685039370078741" right="0.19685039370078741" top="0" bottom="0.19685039370078741" header="0" footer="0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V147"/>
  <sheetViews>
    <sheetView showGridLines="0" defaultGridColor="0" topLeftCell="C1" colorId="22" zoomScaleNormal="100" workbookViewId="0">
      <selection activeCell="G17" sqref="G17"/>
    </sheetView>
  </sheetViews>
  <sheetFormatPr defaultColWidth="9.140625" defaultRowHeight="12" customHeight="1"/>
  <cols>
    <col min="1" max="1" width="9.7109375" style="4" bestFit="1" customWidth="1"/>
    <col min="2" max="2" width="1.42578125" style="4" customWidth="1"/>
    <col min="3" max="3" width="4.5703125" style="4" customWidth="1"/>
    <col min="4" max="4" width="7.85546875" style="4" bestFit="1" customWidth="1"/>
    <col min="5" max="5" width="7.85546875" style="4" customWidth="1"/>
    <col min="6" max="6" width="10.5703125" style="4" customWidth="1"/>
    <col min="7" max="7" width="7" style="4" bestFit="1" customWidth="1"/>
    <col min="8" max="8" width="6.42578125" style="4" bestFit="1" customWidth="1"/>
    <col min="9" max="9" width="12" style="4" bestFit="1" customWidth="1"/>
    <col min="10" max="10" width="4.85546875" style="4" bestFit="1" customWidth="1"/>
    <col min="11" max="11" width="7.85546875" style="4" bestFit="1" customWidth="1"/>
    <col min="12" max="12" width="6.42578125" style="4" bestFit="1" customWidth="1"/>
    <col min="13" max="13" width="0.85546875" style="4" customWidth="1"/>
    <col min="14" max="14" width="28.7109375" style="4" bestFit="1" customWidth="1"/>
    <col min="15" max="15" width="1.28515625" style="4" customWidth="1"/>
    <col min="16" max="16" width="29.42578125" style="4" bestFit="1" customWidth="1"/>
    <col min="17" max="17" width="0.85546875" style="4" customWidth="1"/>
    <col min="18" max="18" width="45.85546875" style="4" bestFit="1" customWidth="1"/>
    <col min="19" max="19" width="8.42578125" style="4" customWidth="1"/>
    <col min="20" max="20" width="6.7109375" style="4" customWidth="1"/>
    <col min="21" max="21" width="3.140625" style="4" customWidth="1"/>
    <col min="22" max="16384" width="9.140625" style="4"/>
  </cols>
  <sheetData>
    <row r="1" spans="1:18" ht="11.25">
      <c r="A1" s="62" t="str">
        <f>Stand!$L$1</f>
        <v>English</v>
      </c>
      <c r="C1" s="61" t="s">
        <v>0</v>
      </c>
      <c r="D1" s="58">
        <v>1</v>
      </c>
      <c r="E1" s="59">
        <v>2</v>
      </c>
      <c r="F1" s="59" t="s">
        <v>104</v>
      </c>
      <c r="G1" s="68" t="s">
        <v>105</v>
      </c>
      <c r="H1" s="60" t="s">
        <v>106</v>
      </c>
      <c r="I1" s="78">
        <f>Stand!F15</f>
        <v>0</v>
      </c>
      <c r="J1" s="78">
        <f>Stand!K15</f>
        <v>0</v>
      </c>
      <c r="K1" s="65">
        <f>VLOOKUP(J1,J2:K147,2,)</f>
        <v>0</v>
      </c>
      <c r="L1" s="64">
        <f>VLOOKUP(J1,J2:L147,3,)</f>
        <v>0</v>
      </c>
      <c r="N1" s="50" t="str">
        <f>IF($A$1="Português",N2,(IF($A$1="English",N3,(IF($A$1="Español",N4)))))</f>
        <v>By consulting</v>
      </c>
      <c r="P1" s="48" t="str">
        <f>IF($A$1="Português",P2,(IF($A$1="English",P3,(IF($A$1="Español",P4)))))</f>
        <v>Deadline: 06 / 04 / 2015</v>
      </c>
      <c r="R1" s="48" t="str">
        <f>IF($A$1="Português",R2,(IF($A$1="English",R3,(IF($A$1="Español",R4)))))</f>
        <v xml:space="preserve">06 to 09 May 2015   </v>
      </c>
    </row>
    <row r="2" spans="1:18" ht="12" customHeight="1">
      <c r="A2" s="187" t="s">
        <v>21</v>
      </c>
      <c r="C2" s="7"/>
      <c r="D2" s="74">
        <v>22</v>
      </c>
      <c r="E2" s="74">
        <v>29.5</v>
      </c>
      <c r="F2" s="74"/>
      <c r="G2" s="74"/>
      <c r="H2" s="60"/>
      <c r="I2" s="63"/>
      <c r="J2" s="154">
        <v>0</v>
      </c>
      <c r="K2" s="155"/>
      <c r="L2" s="155"/>
      <c r="N2" s="4" t="s">
        <v>84</v>
      </c>
      <c r="P2" s="13" t="s">
        <v>193</v>
      </c>
      <c r="Q2" s="39"/>
      <c r="R2" s="206" t="s">
        <v>194</v>
      </c>
    </row>
    <row r="3" spans="1:18" ht="12" customHeight="1">
      <c r="A3" s="187" t="s">
        <v>22</v>
      </c>
      <c r="C3" s="5"/>
      <c r="D3" s="71"/>
      <c r="E3" s="72"/>
      <c r="F3" s="72"/>
      <c r="G3" s="73"/>
      <c r="I3" s="7"/>
      <c r="N3" s="4" t="s">
        <v>109</v>
      </c>
      <c r="P3" s="14" t="s">
        <v>195</v>
      </c>
      <c r="Q3" s="30"/>
      <c r="R3" s="206" t="s">
        <v>196</v>
      </c>
    </row>
    <row r="4" spans="1:18" ht="12" customHeight="1" thickBot="1">
      <c r="A4" s="188" t="s">
        <v>23</v>
      </c>
      <c r="C4" s="6">
        <v>9</v>
      </c>
      <c r="D4" s="52">
        <f>SUM($D$2*C4)</f>
        <v>198</v>
      </c>
      <c r="E4" s="66">
        <f>SUM($E$2*C4)</f>
        <v>265.5</v>
      </c>
      <c r="F4" s="56">
        <v>1065</v>
      </c>
      <c r="G4" s="69">
        <v>1775.2</v>
      </c>
      <c r="H4" s="54" t="s">
        <v>13</v>
      </c>
      <c r="I4" s="7" t="s">
        <v>100</v>
      </c>
      <c r="J4" s="156">
        <f>IF($I$1=0,0,(IF($I$1=$I$4,C4,(IF($I$1=$I$5,C4,(IF($I$1=$I$6,C5,(IF($I$1=$I$7,C5,)))))))))</f>
        <v>0</v>
      </c>
      <c r="K4" s="157">
        <f>IF($I$1=0,0,(IF($I$1=$I$4,D4,(IF($I$1=$I$5,E4,(IF($I$1=$I$6,F4,(IF($I$1=$I$7,G4,)))))))))</f>
        <v>0</v>
      </c>
      <c r="L4" s="156">
        <f>IF($I$1=0,0,(IF($I$1=$I$4,$H$4,(IF($I$1=$I$5,$H$5,(IF($I$1=$I$6,H6,(IF($I$1=$I$7,H11,)))))))))</f>
        <v>0</v>
      </c>
      <c r="N4" s="4" t="s">
        <v>110</v>
      </c>
      <c r="P4" s="14" t="s">
        <v>197</v>
      </c>
      <c r="Q4" s="30"/>
      <c r="R4" s="206" t="s">
        <v>198</v>
      </c>
    </row>
    <row r="5" spans="1:18" ht="12" customHeight="1">
      <c r="C5" s="6">
        <v>18</v>
      </c>
      <c r="D5" s="52">
        <f>SUM($D$2*C5)</f>
        <v>396</v>
      </c>
      <c r="E5" s="66">
        <f t="shared" ref="E5:E68" si="0">SUM($E$2*C5)</f>
        <v>531</v>
      </c>
      <c r="F5" s="56">
        <v>2560</v>
      </c>
      <c r="G5" s="69">
        <v>2422</v>
      </c>
      <c r="H5" s="54" t="s">
        <v>14</v>
      </c>
      <c r="I5" s="7" t="s">
        <v>101</v>
      </c>
      <c r="J5" s="156">
        <f>IF($I$1=0,0,(IF($I$1=$I$4,C5,(IF($I$1=$I$5,C5,(IF($I$1=$I$6,C6,(IF($I$1=$I$7,C6,)))))))))</f>
        <v>0</v>
      </c>
      <c r="K5" s="157">
        <f>IF($I$1=0,0,(IF($I$1=$I$4,D5,(IF($I$1=$I$5,E5,(IF($I$1=$I$6,F5,(IF($I$1=$I$7,G5,)))))))))</f>
        <v>0</v>
      </c>
      <c r="L5" s="156">
        <f t="shared" ref="L5:L68" si="1">IF($I$1=0,0,(IF($I$1=$I$4,$H$4,(IF($I$1=$I$5,$H$5,(IF($I$1=$I$6,H7,(IF($I$1=$I$7,H12,)))))))))</f>
        <v>0</v>
      </c>
      <c r="N5" s="48" t="str">
        <f>IF($A$1="Português",N6,(IF($A$1="English",N7,(IF($A$1="Español",N8)))))</f>
        <v>(up to 20 characters)</v>
      </c>
      <c r="P5" s="48" t="str">
        <f>IF($A$1="Português",P6,(IF($A$1="English",P7,(IF($A$1="Español",P8)))))</f>
        <v>Required Fields</v>
      </c>
      <c r="R5" s="48" t="str">
        <f>IF($A$1="Português",R6,(IF($A$1="English",R7,(IF($A$1="Español",R8)))))</f>
        <v>COMPLEMENTARY MATERIAL STAND TIPE 1 and 2</v>
      </c>
    </row>
    <row r="6" spans="1:18" ht="12" customHeight="1" thickBot="1">
      <c r="C6" s="6">
        <v>27</v>
      </c>
      <c r="D6" s="52">
        <f t="shared" ref="D6:D68" si="2">SUM($D$2*C6)</f>
        <v>594</v>
      </c>
      <c r="E6" s="66">
        <f t="shared" si="0"/>
        <v>796.5</v>
      </c>
      <c r="F6" s="56">
        <v>2400</v>
      </c>
      <c r="G6" s="70">
        <v>3158.4</v>
      </c>
      <c r="H6" s="76" t="s">
        <v>18</v>
      </c>
      <c r="I6" s="75" t="s">
        <v>103</v>
      </c>
      <c r="J6" s="156">
        <f>IF($I$1=0,0,(IF($I$1=$I$4,C6,(IF($I$1=$I$5,C6,(IF($I$1=$I$6,C7,(IF($I$1=$I$7,C7,)))))))))</f>
        <v>0</v>
      </c>
      <c r="K6" s="157">
        <f>IF($I$1=0,0,(IF($I$1=$I$4,D6,(IF($I$1=$I$5,E6,(IF($I$1=$I$6,F6,(IF($I$1=$I$7,G6,)))))))))</f>
        <v>0</v>
      </c>
      <c r="L6" s="156">
        <f t="shared" si="1"/>
        <v>0</v>
      </c>
      <c r="N6" s="4" t="s">
        <v>11</v>
      </c>
      <c r="P6" s="4" t="s">
        <v>163</v>
      </c>
      <c r="R6" s="4" t="s">
        <v>116</v>
      </c>
    </row>
    <row r="7" spans="1:18" ht="12" customHeight="1">
      <c r="A7" s="9" t="s">
        <v>9</v>
      </c>
      <c r="B7" s="8"/>
      <c r="C7" s="6">
        <v>36</v>
      </c>
      <c r="D7" s="52">
        <f t="shared" si="2"/>
        <v>792</v>
      </c>
      <c r="E7" s="66">
        <f t="shared" si="0"/>
        <v>1062</v>
      </c>
      <c r="F7" s="56">
        <v>3350</v>
      </c>
      <c r="G7" s="53"/>
      <c r="H7" s="76" t="s">
        <v>19</v>
      </c>
      <c r="I7" s="81" t="s">
        <v>102</v>
      </c>
      <c r="J7" s="156">
        <f>IF($I$1=0,0,(IF($I$1=$I$4,C7,(IF($I$1=$I$5,C7,(IF($I$1=$I$6,C9,)))))))</f>
        <v>0</v>
      </c>
      <c r="K7" s="157">
        <f>IF($I$1=0,0,(IF($I$1=$I$4,D7,(IF($I$1=$I$5,E7,(IF($I$1=$I$6,F7,)))))))</f>
        <v>0</v>
      </c>
      <c r="L7" s="156">
        <f t="shared" si="1"/>
        <v>0</v>
      </c>
      <c r="N7" s="4" t="s">
        <v>46</v>
      </c>
      <c r="P7" s="4" t="s">
        <v>164</v>
      </c>
      <c r="R7" s="4" t="s">
        <v>190</v>
      </c>
    </row>
    <row r="8" spans="1:18" ht="12" customHeight="1">
      <c r="A8" s="5"/>
      <c r="B8" s="8"/>
      <c r="C8" s="6">
        <v>45</v>
      </c>
      <c r="D8" s="52">
        <f t="shared" si="2"/>
        <v>990</v>
      </c>
      <c r="E8" s="66">
        <f t="shared" si="0"/>
        <v>1327.5</v>
      </c>
      <c r="F8" s="57">
        <v>4675</v>
      </c>
      <c r="H8" s="76" t="s">
        <v>56</v>
      </c>
      <c r="J8" s="156">
        <f>IF($I$1=0,J7,(IF($I$1=$I$4,C8,(IF($I$1=$I$5,C8,(IF($I$1=$I$6,C12,)))))))</f>
        <v>0</v>
      </c>
      <c r="K8" s="157">
        <f>IF($I$1=0,0,(IF($I$1=$I$4,D8,(IF($I$1=$I$5,E8,(IF($I$1=$I$6,F8,)))))))</f>
        <v>0</v>
      </c>
      <c r="L8" s="156">
        <f>IF($I$1=0,0,(IF($I$1=$I$4,$H$4,(IF($I$1=$I$5,$H$5,(IF($I$1=$I$6,H10,(IF($I$1=$I$7,H15,)))))))))</f>
        <v>0</v>
      </c>
      <c r="N8" s="4" t="s">
        <v>89</v>
      </c>
      <c r="P8" s="4" t="s">
        <v>165</v>
      </c>
      <c r="R8" s="2" t="s">
        <v>191</v>
      </c>
    </row>
    <row r="9" spans="1:18" ht="12" customHeight="1">
      <c r="A9" s="6">
        <v>1</v>
      </c>
      <c r="C9" s="6">
        <v>54</v>
      </c>
      <c r="D9" s="52">
        <f t="shared" si="2"/>
        <v>1188</v>
      </c>
      <c r="E9" s="66">
        <f t="shared" si="0"/>
        <v>1593</v>
      </c>
      <c r="F9" s="53"/>
      <c r="H9" s="76" t="s">
        <v>57</v>
      </c>
      <c r="J9" s="156">
        <f>IF($I$1=0,0,(IF($I$1=$I$4,C9,(IF($I$1=$I$5,C9,)))))</f>
        <v>0</v>
      </c>
      <c r="K9" s="157">
        <f>IF($I$1=0,0,(IF($I$1=$I$4,D9,(IF($I$1=$I$5,E9,)))))</f>
        <v>0</v>
      </c>
      <c r="L9" s="156">
        <f>IF($I$1=0,0,(IF($I$1=$I$4,$H$4,(IF($I$1=$I$5,$H$5,)))))</f>
        <v>0</v>
      </c>
      <c r="N9" s="48" t="str">
        <f>IF($A$1="Português",N10,(IF($A$1="English",N11,(IF($A$1="Español",N12)))))</f>
        <v>Carpeting colors:</v>
      </c>
      <c r="P9" s="48" t="str">
        <f>IF($A$1="Português",P10,(IF($A$1="English",P11,(IF($A$1="Español",P12)))))</f>
        <v>NAME TO FIGURE ON STAND</v>
      </c>
      <c r="R9" s="50" t="str">
        <f>IF($A$1="Português",R10,(IF($A$1="English",R11,(IF($A$1="Español",R12)))))</f>
        <v>Digital Printing on the Stand fascia (production and application)</v>
      </c>
    </row>
    <row r="10" spans="1:18" ht="12" customHeight="1">
      <c r="A10" s="6">
        <v>2</v>
      </c>
      <c r="C10" s="6">
        <v>63</v>
      </c>
      <c r="D10" s="52">
        <f t="shared" si="2"/>
        <v>1386</v>
      </c>
      <c r="E10" s="66">
        <f t="shared" si="0"/>
        <v>1858.5</v>
      </c>
      <c r="F10" s="117">
        <f>Stand!$L$63</f>
        <v>0</v>
      </c>
      <c r="H10" s="77" t="s">
        <v>58</v>
      </c>
      <c r="J10" s="156">
        <f t="shared" ref="J10:J73" si="3">IF($I$1=0,0,(IF($I$1=$I$4,C10,(IF($I$1=$I$5,C10,)))))</f>
        <v>0</v>
      </c>
      <c r="K10" s="157">
        <f>IF($I$1=0,0,(IF($I$1=$I$4,D10,(IF($I$1=$I$5,E10,)))))</f>
        <v>0</v>
      </c>
      <c r="L10" s="156">
        <f t="shared" ref="L10:L12" si="4">IF($I$1=0,0,(IF($I$1=$I$4,$H$4,(IF($I$1=$I$5,$H$5,)))))</f>
        <v>0</v>
      </c>
      <c r="N10" s="4" t="s">
        <v>59</v>
      </c>
      <c r="P10" s="4" t="s">
        <v>20</v>
      </c>
      <c r="R10" s="4" t="s">
        <v>91</v>
      </c>
    </row>
    <row r="11" spans="1:18" ht="12" customHeight="1">
      <c r="A11" s="6">
        <v>3</v>
      </c>
      <c r="C11" s="6">
        <v>72</v>
      </c>
      <c r="D11" s="52">
        <f t="shared" si="2"/>
        <v>1584</v>
      </c>
      <c r="E11" s="66">
        <f t="shared" si="0"/>
        <v>2124</v>
      </c>
      <c r="F11" s="118">
        <f>IF(F10&lt;=81,F12,(IF(F10&gt;=82,F13)))</f>
        <v>16.5</v>
      </c>
      <c r="H11" s="80" t="s">
        <v>15</v>
      </c>
      <c r="I11" s="80">
        <v>18</v>
      </c>
      <c r="J11" s="156">
        <f t="shared" si="3"/>
        <v>0</v>
      </c>
      <c r="K11" s="157">
        <f t="shared" ref="K11:K41" si="5">IF($I$1=0,K10,(IF($I$1=$I$4,D11,(IF($I$1=$I$5,E11,)))))</f>
        <v>0</v>
      </c>
      <c r="L11" s="156">
        <f t="shared" si="4"/>
        <v>0</v>
      </c>
      <c r="N11" s="4" t="s">
        <v>60</v>
      </c>
      <c r="P11" s="4" t="s">
        <v>35</v>
      </c>
      <c r="R11" s="4" t="s">
        <v>92</v>
      </c>
    </row>
    <row r="12" spans="1:18" ht="12" customHeight="1">
      <c r="A12" s="6">
        <v>4</v>
      </c>
      <c r="C12" s="6">
        <v>81</v>
      </c>
      <c r="D12" s="52">
        <f t="shared" si="2"/>
        <v>1782</v>
      </c>
      <c r="E12" s="66">
        <f t="shared" si="0"/>
        <v>2389.5</v>
      </c>
      <c r="F12" s="119">
        <v>16.5</v>
      </c>
      <c r="H12" s="80" t="s">
        <v>16</v>
      </c>
      <c r="I12" s="80">
        <v>27</v>
      </c>
      <c r="J12" s="156">
        <f t="shared" si="3"/>
        <v>0</v>
      </c>
      <c r="K12" s="157">
        <f t="shared" si="5"/>
        <v>0</v>
      </c>
      <c r="L12" s="156">
        <f t="shared" si="4"/>
        <v>0</v>
      </c>
      <c r="N12" s="4" t="s">
        <v>61</v>
      </c>
      <c r="P12" s="4" t="s">
        <v>40</v>
      </c>
      <c r="R12" s="4" t="s">
        <v>93</v>
      </c>
    </row>
    <row r="13" spans="1:18" ht="12" customHeight="1">
      <c r="A13" s="6">
        <v>5</v>
      </c>
      <c r="C13" s="6">
        <v>90</v>
      </c>
      <c r="D13" s="52">
        <f t="shared" si="2"/>
        <v>1980</v>
      </c>
      <c r="E13" s="66">
        <f t="shared" si="0"/>
        <v>2655</v>
      </c>
      <c r="F13" s="120" t="str">
        <f>$N$1</f>
        <v>By consulting</v>
      </c>
      <c r="H13" s="80" t="s">
        <v>17</v>
      </c>
      <c r="I13" s="80">
        <v>36</v>
      </c>
      <c r="J13" s="156">
        <f t="shared" si="3"/>
        <v>0</v>
      </c>
      <c r="K13" s="157">
        <f t="shared" si="5"/>
        <v>0</v>
      </c>
      <c r="L13" s="156">
        <f t="shared" si="1"/>
        <v>0</v>
      </c>
      <c r="N13" s="48" t="str">
        <f>IF($A$1="Português",N14,(IF($A$1="English",N15,(IF($A$1="Español",N16)))))</f>
        <v>Payment until:</v>
      </c>
      <c r="P13" s="47" t="str">
        <f>IF($A$1="Português",P14,(IF($A$1="English",P15,(IF($A$1="Español",P14)))))</f>
        <v>SELECT STAND</v>
      </c>
      <c r="R13" s="49" t="str">
        <f>IF($A$1="Português",R14,(IF($A$1="English",R15,(IF($A$1="Español",R16)))))</f>
        <v xml:space="preserve">Supply and Placement on the Floor </v>
      </c>
    </row>
    <row r="14" spans="1:18" ht="12" customHeight="1">
      <c r="A14" s="6">
        <v>6</v>
      </c>
      <c r="C14" s="6">
        <v>99</v>
      </c>
      <c r="D14" s="52">
        <f t="shared" si="2"/>
        <v>2178</v>
      </c>
      <c r="E14" s="66">
        <f t="shared" si="0"/>
        <v>2920.5</v>
      </c>
      <c r="F14" s="55"/>
      <c r="I14" s="82">
        <v>54</v>
      </c>
      <c r="J14" s="156">
        <f t="shared" si="3"/>
        <v>0</v>
      </c>
      <c r="K14" s="157">
        <f t="shared" ref="K14:K33" si="6">IF($I$1=0,K13,(IF($I$1=$I$4,D14,(IF($I$1=$I$5,E14,)))))</f>
        <v>0</v>
      </c>
      <c r="L14" s="156">
        <f t="shared" si="1"/>
        <v>0</v>
      </c>
      <c r="N14" s="14" t="s">
        <v>49</v>
      </c>
      <c r="P14" s="4" t="s">
        <v>107</v>
      </c>
      <c r="R14" s="11" t="s">
        <v>67</v>
      </c>
    </row>
    <row r="15" spans="1:18" ht="12" customHeight="1">
      <c r="A15" s="6">
        <v>7</v>
      </c>
      <c r="C15" s="6">
        <v>108</v>
      </c>
      <c r="D15" s="52">
        <f t="shared" si="2"/>
        <v>2376</v>
      </c>
      <c r="E15" s="66">
        <f t="shared" si="0"/>
        <v>3186</v>
      </c>
      <c r="F15" s="117">
        <f>Stand!$L$65</f>
        <v>0</v>
      </c>
      <c r="I15" s="83">
        <v>81</v>
      </c>
      <c r="J15" s="156">
        <f t="shared" si="3"/>
        <v>0</v>
      </c>
      <c r="K15" s="157">
        <f t="shared" si="6"/>
        <v>0</v>
      </c>
      <c r="L15" s="156">
        <f t="shared" si="1"/>
        <v>0</v>
      </c>
      <c r="N15" s="14" t="s">
        <v>51</v>
      </c>
      <c r="P15" s="4" t="s">
        <v>108</v>
      </c>
      <c r="R15" s="37" t="s">
        <v>70</v>
      </c>
    </row>
    <row r="16" spans="1:18" ht="12" customHeight="1">
      <c r="A16" s="6">
        <v>8</v>
      </c>
      <c r="C16" s="6">
        <v>117</v>
      </c>
      <c r="D16" s="52">
        <f t="shared" si="2"/>
        <v>2574</v>
      </c>
      <c r="E16" s="66">
        <f t="shared" si="0"/>
        <v>3451.5</v>
      </c>
      <c r="F16" s="118">
        <f>IF(F15&lt;=81,F17,(IF(F15&gt;=82,F18)))</f>
        <v>14.4</v>
      </c>
      <c r="J16" s="156">
        <f t="shared" si="3"/>
        <v>0</v>
      </c>
      <c r="K16" s="157">
        <f t="shared" si="6"/>
        <v>0</v>
      </c>
      <c r="L16" s="156">
        <f t="shared" si="1"/>
        <v>0</v>
      </c>
      <c r="N16" s="14" t="s">
        <v>50</v>
      </c>
      <c r="P16" s="48" t="str">
        <f>IF($A$1="Português",P17,(IF($A$1="English",P18,(IF($A$1="Español",P19)))))</f>
        <v>STANDS | CARPETING | STAGES</v>
      </c>
      <c r="R16" s="36" t="s">
        <v>74</v>
      </c>
    </row>
    <row r="17" spans="1:22" ht="12" customHeight="1">
      <c r="A17" s="6">
        <v>9</v>
      </c>
      <c r="C17" s="6">
        <v>126</v>
      </c>
      <c r="D17" s="52">
        <f t="shared" si="2"/>
        <v>2772</v>
      </c>
      <c r="E17" s="66">
        <f t="shared" si="0"/>
        <v>3717</v>
      </c>
      <c r="F17" s="119">
        <v>14.4</v>
      </c>
      <c r="I17" s="135"/>
      <c r="J17" s="156">
        <f t="shared" si="3"/>
        <v>0</v>
      </c>
      <c r="K17" s="157">
        <f t="shared" si="6"/>
        <v>0</v>
      </c>
      <c r="L17" s="156">
        <f t="shared" si="1"/>
        <v>0</v>
      </c>
      <c r="N17" s="48" t="str">
        <f>IF($A$1="Português",N18,(IF($A$1="English",N19,(IF($A$1="Español",N20)))))</f>
        <v>PVC Chair</v>
      </c>
      <c r="P17" s="4" t="s">
        <v>97</v>
      </c>
      <c r="R17" s="51" t="str">
        <f>IF($A$1="Português",R18,(IF($A$1="English",R19,(IF($A$1="Español",R20)))))</f>
        <v>Supply and Placement on the Stage</v>
      </c>
    </row>
    <row r="18" spans="1:22" ht="12" customHeight="1">
      <c r="A18" s="6">
        <v>10</v>
      </c>
      <c r="C18" s="6">
        <v>135</v>
      </c>
      <c r="D18" s="52">
        <f t="shared" si="2"/>
        <v>2970</v>
      </c>
      <c r="E18" s="66">
        <f t="shared" si="0"/>
        <v>3982.5</v>
      </c>
      <c r="F18" s="120" t="str">
        <f>$N$1</f>
        <v>By consulting</v>
      </c>
      <c r="I18" s="136" t="str">
        <f>IF($J$1&gt;=1,I27,I23)</f>
        <v>BORDEAUX</v>
      </c>
      <c r="J18" s="156">
        <f t="shared" si="3"/>
        <v>0</v>
      </c>
      <c r="K18" s="157">
        <f t="shared" si="6"/>
        <v>0</v>
      </c>
      <c r="L18" s="156">
        <f t="shared" si="1"/>
        <v>0</v>
      </c>
      <c r="N18" s="4" t="s">
        <v>6</v>
      </c>
      <c r="P18" s="4" t="s">
        <v>98</v>
      </c>
      <c r="R18" s="4" t="s">
        <v>66</v>
      </c>
    </row>
    <row r="19" spans="1:22" ht="12" customHeight="1">
      <c r="A19" s="6">
        <v>11</v>
      </c>
      <c r="C19" s="6">
        <v>144</v>
      </c>
      <c r="D19" s="52">
        <f t="shared" si="2"/>
        <v>3168</v>
      </c>
      <c r="E19" s="66">
        <f t="shared" si="0"/>
        <v>4248</v>
      </c>
      <c r="F19" s="55"/>
      <c r="I19" s="136" t="str">
        <f>IF($J$1&gt;=1,0,I24)</f>
        <v>DARK GREEN</v>
      </c>
      <c r="J19" s="156">
        <f t="shared" si="3"/>
        <v>0</v>
      </c>
      <c r="K19" s="157">
        <f t="shared" si="6"/>
        <v>0</v>
      </c>
      <c r="L19" s="156">
        <f t="shared" si="1"/>
        <v>0</v>
      </c>
      <c r="N19" s="18" t="s">
        <v>36</v>
      </c>
      <c r="P19" s="4" t="s">
        <v>99</v>
      </c>
      <c r="R19" s="37" t="s">
        <v>69</v>
      </c>
    </row>
    <row r="20" spans="1:22" ht="12" customHeight="1">
      <c r="A20" s="6">
        <v>12</v>
      </c>
      <c r="C20" s="6">
        <v>153</v>
      </c>
      <c r="D20" s="52">
        <f t="shared" si="2"/>
        <v>3366</v>
      </c>
      <c r="E20" s="66">
        <f t="shared" si="0"/>
        <v>4513.5</v>
      </c>
      <c r="F20" s="117">
        <f>Stand!$L$67</f>
        <v>0</v>
      </c>
      <c r="I20" s="136" t="str">
        <f>IF(Stand!$K$15&gt;=1,0,I25)</f>
        <v>DARK BLUE</v>
      </c>
      <c r="J20" s="156">
        <f t="shared" si="3"/>
        <v>0</v>
      </c>
      <c r="K20" s="157">
        <f t="shared" si="6"/>
        <v>0</v>
      </c>
      <c r="L20" s="156">
        <f t="shared" si="1"/>
        <v>0</v>
      </c>
      <c r="N20" s="4" t="s">
        <v>38</v>
      </c>
      <c r="P20" s="48" t="str">
        <f>IF($A$1="Português",P21,(IF($A$1="English",P22,(IF($A$1="Español",P23)))))</f>
        <v>VAT - Read the IMPORTANT NOTES</v>
      </c>
      <c r="R20" s="36" t="s">
        <v>73</v>
      </c>
    </row>
    <row r="21" spans="1:22" ht="12" customHeight="1">
      <c r="A21" s="6">
        <v>13</v>
      </c>
      <c r="C21" s="6">
        <v>162</v>
      </c>
      <c r="D21" s="52">
        <f t="shared" si="2"/>
        <v>3564</v>
      </c>
      <c r="E21" s="66">
        <f t="shared" si="0"/>
        <v>4779</v>
      </c>
      <c r="F21" s="118">
        <f>IF(F20&lt;=81,F22,(IF(F20&gt;=82,F23)))</f>
        <v>13.4</v>
      </c>
      <c r="I21" s="136" t="str">
        <f>IF(Stand!$K$15&gt;=1,0,I26)</f>
        <v>GREY IRON</v>
      </c>
      <c r="J21" s="156">
        <f t="shared" si="3"/>
        <v>0</v>
      </c>
      <c r="K21" s="157">
        <f t="shared" si="6"/>
        <v>0</v>
      </c>
      <c r="L21" s="156">
        <f t="shared" si="1"/>
        <v>0</v>
      </c>
      <c r="N21" s="48" t="str">
        <f>IF($A$1="Português",N22,(IF($A$1="English",N23,(IF($A$1="Español",N24)))))</f>
        <v>Storeroom with Door (m2)</v>
      </c>
      <c r="P21" s="15" t="s">
        <v>113</v>
      </c>
      <c r="R21" s="51" t="str">
        <f>IF($A$1="Português",R22,(IF($A$1="English",R23,(IF($A$1="Español",R24)))))</f>
        <v>Supply and Placement with Color Trimmings</v>
      </c>
    </row>
    <row r="22" spans="1:22" ht="12" customHeight="1">
      <c r="A22" s="6">
        <v>14</v>
      </c>
      <c r="C22" s="6">
        <v>171</v>
      </c>
      <c r="D22" s="52">
        <f t="shared" si="2"/>
        <v>3762</v>
      </c>
      <c r="E22" s="66">
        <f t="shared" si="0"/>
        <v>5044.5</v>
      </c>
      <c r="F22" s="119">
        <v>13.4</v>
      </c>
      <c r="H22" s="53"/>
      <c r="I22" s="136" t="str">
        <f>IF(Stand!$K$15&gt;=1,0,I27)</f>
        <v>Other color</v>
      </c>
      <c r="J22" s="156">
        <f t="shared" si="3"/>
        <v>0</v>
      </c>
      <c r="K22" s="157">
        <f t="shared" si="6"/>
        <v>0</v>
      </c>
      <c r="L22" s="156">
        <f t="shared" si="1"/>
        <v>0</v>
      </c>
      <c r="N22" s="4" t="s">
        <v>41</v>
      </c>
      <c r="P22" s="15" t="s">
        <v>166</v>
      </c>
      <c r="R22" s="4" t="s">
        <v>85</v>
      </c>
    </row>
    <row r="23" spans="1:22" ht="12" customHeight="1">
      <c r="A23" s="6">
        <v>15</v>
      </c>
      <c r="B23" s="10"/>
      <c r="C23" s="6">
        <v>180</v>
      </c>
      <c r="D23" s="52">
        <f t="shared" si="2"/>
        <v>3960</v>
      </c>
      <c r="E23" s="66">
        <f t="shared" si="0"/>
        <v>5310</v>
      </c>
      <c r="F23" s="120" t="str">
        <f>$N$1</f>
        <v>By consulting</v>
      </c>
      <c r="I23" s="137" t="str">
        <f>IF($A$1="Português",I28,(IF($A$1="English",I33,(IF($A$1="Español",I38)))))</f>
        <v>BORDEAUX</v>
      </c>
      <c r="J23" s="156">
        <f t="shared" si="3"/>
        <v>0</v>
      </c>
      <c r="K23" s="157">
        <f t="shared" si="6"/>
        <v>0</v>
      </c>
      <c r="L23" s="156">
        <f t="shared" si="1"/>
        <v>0</v>
      </c>
      <c r="N23" s="18" t="s">
        <v>52</v>
      </c>
      <c r="P23" s="15" t="s">
        <v>167</v>
      </c>
      <c r="R23" s="37" t="s">
        <v>71</v>
      </c>
    </row>
    <row r="24" spans="1:22" ht="12" customHeight="1">
      <c r="A24" s="6">
        <v>16</v>
      </c>
      <c r="B24" s="11"/>
      <c r="C24" s="6">
        <v>189</v>
      </c>
      <c r="D24" s="52">
        <f t="shared" si="2"/>
        <v>4158</v>
      </c>
      <c r="E24" s="66">
        <f t="shared" si="0"/>
        <v>5575.5</v>
      </c>
      <c r="F24" s="55"/>
      <c r="H24" s="53"/>
      <c r="I24" s="137" t="str">
        <f t="shared" ref="I24:I27" si="7">IF($A$1="Português",I29,(IF($A$1="English",I34,(IF($A$1="Español",I39)))))</f>
        <v>DARK GREEN</v>
      </c>
      <c r="J24" s="156">
        <f t="shared" si="3"/>
        <v>0</v>
      </c>
      <c r="K24" s="157">
        <f t="shared" si="6"/>
        <v>0</v>
      </c>
      <c r="L24" s="156">
        <f t="shared" si="1"/>
        <v>0</v>
      </c>
      <c r="N24" s="18" t="s">
        <v>47</v>
      </c>
      <c r="P24" s="50" t="str">
        <f>IF($A$1="Português",P25,(IF($A$1="English",P26,(IF($A$1="Español",P27)))))</f>
        <v xml:space="preserve">Carpet-covered 10 cm Stage                                </v>
      </c>
      <c r="R24" s="36" t="s">
        <v>162</v>
      </c>
    </row>
    <row r="25" spans="1:22" ht="12" customHeight="1">
      <c r="A25" s="6">
        <v>17</v>
      </c>
      <c r="C25" s="6">
        <v>198</v>
      </c>
      <c r="D25" s="52">
        <f t="shared" si="2"/>
        <v>4356</v>
      </c>
      <c r="E25" s="66">
        <f t="shared" si="0"/>
        <v>5841</v>
      </c>
      <c r="F25" s="117">
        <f>Stand!$L$69</f>
        <v>0</v>
      </c>
      <c r="H25" s="53"/>
      <c r="I25" s="137" t="str">
        <f t="shared" si="7"/>
        <v>DARK BLUE</v>
      </c>
      <c r="J25" s="156">
        <f t="shared" si="3"/>
        <v>0</v>
      </c>
      <c r="K25" s="157">
        <f t="shared" si="6"/>
        <v>0</v>
      </c>
      <c r="L25" s="156">
        <f t="shared" si="1"/>
        <v>0</v>
      </c>
      <c r="N25" s="48" t="str">
        <f>IF($A$1="Português",N26,(IF($A$1="English",N27,(IF($A$1="Español",N28)))))</f>
        <v>Panel with Image (3,00 x 1,00)</v>
      </c>
      <c r="P25" s="33" t="s">
        <v>76</v>
      </c>
      <c r="R25" s="51" t="str">
        <f>IF($A$1="Português",R26,(IF($A$1="English",R27,(IF($A$1="Español",R28)))))</f>
        <v>Floor Carpenting with Logo Printing</v>
      </c>
    </row>
    <row r="26" spans="1:22" ht="12" customHeight="1">
      <c r="A26" s="6">
        <v>18</v>
      </c>
      <c r="C26" s="6">
        <v>207</v>
      </c>
      <c r="D26" s="52">
        <f t="shared" si="2"/>
        <v>4554</v>
      </c>
      <c r="E26" s="66">
        <f t="shared" si="0"/>
        <v>6106.5</v>
      </c>
      <c r="F26" s="118">
        <f>IF(F25&lt;=81,F27,(IF(F25&gt;=82,F28)))</f>
        <v>11.3</v>
      </c>
      <c r="H26" s="53"/>
      <c r="I26" s="137" t="str">
        <f t="shared" si="7"/>
        <v>GREY IRON</v>
      </c>
      <c r="J26" s="156">
        <f t="shared" si="3"/>
        <v>0</v>
      </c>
      <c r="K26" s="157">
        <f t="shared" si="6"/>
        <v>0</v>
      </c>
      <c r="L26" s="156">
        <f t="shared" si="1"/>
        <v>0</v>
      </c>
      <c r="N26" s="4" t="s">
        <v>45</v>
      </c>
      <c r="P26" s="38" t="s">
        <v>78</v>
      </c>
      <c r="R26" s="4" t="s">
        <v>68</v>
      </c>
    </row>
    <row r="27" spans="1:22" ht="12" customHeight="1">
      <c r="A27" s="6">
        <v>19</v>
      </c>
      <c r="C27" s="6">
        <v>216</v>
      </c>
      <c r="D27" s="52">
        <f t="shared" si="2"/>
        <v>4752</v>
      </c>
      <c r="E27" s="66">
        <f t="shared" si="0"/>
        <v>6372</v>
      </c>
      <c r="F27" s="119">
        <v>11.3</v>
      </c>
      <c r="H27" s="53"/>
      <c r="I27" s="137" t="str">
        <f t="shared" si="7"/>
        <v>Other color</v>
      </c>
      <c r="J27" s="156">
        <f t="shared" si="3"/>
        <v>0</v>
      </c>
      <c r="K27" s="157">
        <f t="shared" si="6"/>
        <v>0</v>
      </c>
      <c r="L27" s="156">
        <f t="shared" si="1"/>
        <v>0</v>
      </c>
      <c r="N27" s="18" t="s">
        <v>43</v>
      </c>
      <c r="P27" s="36" t="s">
        <v>80</v>
      </c>
      <c r="R27" s="37" t="s">
        <v>72</v>
      </c>
    </row>
    <row r="28" spans="1:22" ht="12" customHeight="1" thickBot="1">
      <c r="A28" s="12">
        <v>20</v>
      </c>
      <c r="C28" s="6">
        <v>225</v>
      </c>
      <c r="D28" s="52">
        <f t="shared" si="2"/>
        <v>4950</v>
      </c>
      <c r="E28" s="66">
        <f t="shared" si="0"/>
        <v>6637.5</v>
      </c>
      <c r="F28" s="120" t="str">
        <f>$N$1</f>
        <v>By consulting</v>
      </c>
      <c r="H28" s="53"/>
      <c r="I28" s="34" t="s">
        <v>149</v>
      </c>
      <c r="J28" s="156">
        <f t="shared" si="3"/>
        <v>0</v>
      </c>
      <c r="K28" s="157">
        <f t="shared" si="6"/>
        <v>0</v>
      </c>
      <c r="L28" s="156">
        <f t="shared" si="1"/>
        <v>0</v>
      </c>
      <c r="N28" s="4" t="s">
        <v>44</v>
      </c>
      <c r="P28" s="50" t="str">
        <f>IF($A$1="Português",P29,(IF($A$1="English",P30,(IF($A$1="Español",P31)))))</f>
        <v xml:space="preserve">Carpet-covered 3,2 cm Stage                              </v>
      </c>
      <c r="R28" s="36" t="s">
        <v>75</v>
      </c>
    </row>
    <row r="29" spans="1:22" ht="12" customHeight="1">
      <c r="C29" s="6">
        <v>234</v>
      </c>
      <c r="D29" s="52">
        <f t="shared" si="2"/>
        <v>5148</v>
      </c>
      <c r="E29" s="66">
        <f t="shared" si="0"/>
        <v>6903</v>
      </c>
      <c r="F29" s="53"/>
      <c r="H29" s="53"/>
      <c r="I29" s="34" t="s">
        <v>150</v>
      </c>
      <c r="J29" s="156">
        <f t="shared" si="3"/>
        <v>0</v>
      </c>
      <c r="K29" s="157">
        <f t="shared" si="6"/>
        <v>0</v>
      </c>
      <c r="L29" s="156">
        <f t="shared" si="1"/>
        <v>0</v>
      </c>
      <c r="N29" s="48" t="str">
        <f>IF($A$1="Português",N30,(IF($A$1="English",N31,(IF($A$1="Español",N32)))))</f>
        <v>Rail with 2 Projectors</v>
      </c>
      <c r="O29" s="2"/>
      <c r="P29" s="33" t="s">
        <v>77</v>
      </c>
      <c r="R29" s="50" t="str">
        <f>IF($A$1="Português",R30,(IF($A$1="English",R31,(IF($A$1="Español",R32)))))</f>
        <v xml:space="preserve">Agglomerated 10 cm Stage without Carpet     </v>
      </c>
      <c r="U29" s="3"/>
      <c r="V29" s="3"/>
    </row>
    <row r="30" spans="1:22" ht="12" customHeight="1">
      <c r="A30" s="48" t="str">
        <f>IF($A$1="Português",A31,(IF($A$1="English",A32,(IF($A$1="Español",A33)))))</f>
        <v>CARPETING</v>
      </c>
      <c r="C30" s="6">
        <v>243</v>
      </c>
      <c r="D30" s="52">
        <f t="shared" si="2"/>
        <v>5346</v>
      </c>
      <c r="E30" s="66">
        <f t="shared" si="0"/>
        <v>7168.5</v>
      </c>
      <c r="F30" s="145">
        <f>IF(Stand!$G$59=I27,F31,F32)</f>
        <v>0</v>
      </c>
      <c r="H30" s="53"/>
      <c r="I30" s="34" t="s">
        <v>151</v>
      </c>
      <c r="J30" s="156">
        <f t="shared" si="3"/>
        <v>0</v>
      </c>
      <c r="K30" s="157">
        <f t="shared" si="6"/>
        <v>0</v>
      </c>
      <c r="L30" s="156">
        <f t="shared" si="1"/>
        <v>0</v>
      </c>
      <c r="N30" s="215" t="s">
        <v>209</v>
      </c>
      <c r="P30" s="38" t="s">
        <v>79</v>
      </c>
      <c r="R30" s="33" t="s">
        <v>86</v>
      </c>
      <c r="U30" s="3"/>
      <c r="V30" s="3"/>
    </row>
    <row r="31" spans="1:22" ht="12" customHeight="1">
      <c r="A31" s="32" t="s">
        <v>63</v>
      </c>
      <c r="C31" s="6">
        <v>252</v>
      </c>
      <c r="D31" s="52">
        <f t="shared" si="2"/>
        <v>5544</v>
      </c>
      <c r="E31" s="66">
        <f t="shared" si="0"/>
        <v>7434</v>
      </c>
      <c r="F31" s="146" t="str">
        <f>$N$1</f>
        <v>By consulting</v>
      </c>
      <c r="H31" s="53"/>
      <c r="I31" s="34" t="s">
        <v>152</v>
      </c>
      <c r="J31" s="156">
        <f t="shared" si="3"/>
        <v>0</v>
      </c>
      <c r="K31" s="157">
        <f t="shared" si="6"/>
        <v>0</v>
      </c>
      <c r="L31" s="156">
        <f t="shared" si="1"/>
        <v>0</v>
      </c>
      <c r="N31" s="215" t="s">
        <v>210</v>
      </c>
      <c r="O31" s="2"/>
      <c r="P31" s="36" t="s">
        <v>81</v>
      </c>
      <c r="R31" s="38" t="s">
        <v>82</v>
      </c>
      <c r="U31" s="3"/>
      <c r="V31" s="3"/>
    </row>
    <row r="32" spans="1:22" ht="12" customHeight="1">
      <c r="A32" s="32" t="s">
        <v>64</v>
      </c>
      <c r="C32" s="6">
        <v>261</v>
      </c>
      <c r="D32" s="52">
        <f t="shared" si="2"/>
        <v>5742</v>
      </c>
      <c r="E32" s="66">
        <f t="shared" si="0"/>
        <v>7699.5</v>
      </c>
      <c r="F32" s="153">
        <f>IF(Stand!$G$59&gt;0,0,(IF(Stand!$K$15&gt;=1,0,(IF(Stand!$L$51&gt;0,N36,(IF(Stand!$L$53&gt;0,N36,(IF(Stand!$L$57&gt;0,N36,(IF(Stand!$L$55&gt;0,N36,)))))))))))</f>
        <v>0</v>
      </c>
      <c r="H32" s="53"/>
      <c r="I32" s="34" t="s">
        <v>153</v>
      </c>
      <c r="J32" s="156">
        <f t="shared" si="3"/>
        <v>0</v>
      </c>
      <c r="K32" s="157">
        <f t="shared" si="6"/>
        <v>0</v>
      </c>
      <c r="L32" s="156">
        <f t="shared" si="1"/>
        <v>0</v>
      </c>
      <c r="N32" s="215" t="s">
        <v>211</v>
      </c>
      <c r="O32" s="2"/>
      <c r="P32" s="48" t="str">
        <f>IF($A$1="Português",P33,(IF($A$1="English",P34,(IF($A$1="Español",P35)))))</f>
        <v xml:space="preserve">Above 81 m2 - By consulting </v>
      </c>
      <c r="R32" s="38" t="s">
        <v>87</v>
      </c>
      <c r="U32" s="3"/>
      <c r="V32" s="3"/>
    </row>
    <row r="33" spans="1:20" ht="12" customHeight="1">
      <c r="A33" s="32" t="s">
        <v>65</v>
      </c>
      <c r="C33" s="6">
        <v>270</v>
      </c>
      <c r="D33" s="52">
        <f t="shared" si="2"/>
        <v>5940</v>
      </c>
      <c r="E33" s="66">
        <f t="shared" si="0"/>
        <v>7965</v>
      </c>
      <c r="F33" s="53"/>
      <c r="H33" s="53"/>
      <c r="I33" s="138" t="s">
        <v>149</v>
      </c>
      <c r="J33" s="156">
        <f t="shared" si="3"/>
        <v>0</v>
      </c>
      <c r="K33" s="157">
        <f t="shared" si="6"/>
        <v>0</v>
      </c>
      <c r="L33" s="156">
        <f t="shared" si="1"/>
        <v>0</v>
      </c>
      <c r="N33" s="47" t="str">
        <f>IF($A$1="Português",N34,(IF($A$1="English",N35,(IF($A$1="Español",N34)))))</f>
        <v>CONTACTS:</v>
      </c>
      <c r="P33" s="4" t="s">
        <v>134</v>
      </c>
      <c r="R33" s="50" t="str">
        <f>IF($A$1="Português",R34,(IF($A$1="English",R35,(IF($A$1="Español",R36)))))</f>
        <v xml:space="preserve">Agglomerated 3,2 cm Stage without Carpet     </v>
      </c>
    </row>
    <row r="34" spans="1:20" ht="12" customHeight="1">
      <c r="A34" s="48" t="str">
        <f>IF($A$1="Português",A35,(IF($A$1="English",A36,(IF($A$1="Español",A37)))))</f>
        <v>Round Table</v>
      </c>
      <c r="C34" s="6">
        <v>279</v>
      </c>
      <c r="D34" s="52">
        <f t="shared" si="2"/>
        <v>6138</v>
      </c>
      <c r="E34" s="66">
        <f t="shared" si="0"/>
        <v>8230.5</v>
      </c>
      <c r="F34" s="48" t="str">
        <f>IF($A$1="Português",F35,(IF($A$1="English",F36,(IF($A$1="Español",F37)))))</f>
        <v>Up to 81 m2</v>
      </c>
      <c r="H34" s="53"/>
      <c r="I34" s="138" t="s">
        <v>154</v>
      </c>
      <c r="J34" s="156">
        <f t="shared" si="3"/>
        <v>0</v>
      </c>
      <c r="K34" s="157">
        <f t="shared" si="5"/>
        <v>0</v>
      </c>
      <c r="L34" s="156">
        <f t="shared" si="1"/>
        <v>0</v>
      </c>
      <c r="N34" s="13" t="s">
        <v>54</v>
      </c>
      <c r="P34" s="4" t="s">
        <v>135</v>
      </c>
      <c r="R34" s="33" t="s">
        <v>114</v>
      </c>
    </row>
    <row r="35" spans="1:20" ht="11.25">
      <c r="A35" s="4" t="s">
        <v>4</v>
      </c>
      <c r="C35" s="6">
        <v>288</v>
      </c>
      <c r="D35" s="52">
        <f t="shared" si="2"/>
        <v>6336</v>
      </c>
      <c r="E35" s="66">
        <f t="shared" si="0"/>
        <v>8496</v>
      </c>
      <c r="F35" s="35" t="s">
        <v>137</v>
      </c>
      <c r="H35" s="53"/>
      <c r="I35" s="138" t="s">
        <v>155</v>
      </c>
      <c r="J35" s="156">
        <f t="shared" si="3"/>
        <v>0</v>
      </c>
      <c r="K35" s="157">
        <f t="shared" si="5"/>
        <v>0</v>
      </c>
      <c r="L35" s="156">
        <f t="shared" si="1"/>
        <v>0</v>
      </c>
      <c r="N35" s="14" t="s">
        <v>55</v>
      </c>
      <c r="P35" s="4" t="s">
        <v>136</v>
      </c>
      <c r="R35" s="38" t="s">
        <v>83</v>
      </c>
    </row>
    <row r="36" spans="1:20" ht="11.25">
      <c r="A36" s="18" t="s">
        <v>37</v>
      </c>
      <c r="C36" s="6">
        <v>297</v>
      </c>
      <c r="D36" s="52">
        <f t="shared" si="2"/>
        <v>6534</v>
      </c>
      <c r="E36" s="66">
        <f t="shared" si="0"/>
        <v>8761.5</v>
      </c>
      <c r="F36" s="35" t="s">
        <v>138</v>
      </c>
      <c r="H36" s="53"/>
      <c r="I36" s="138" t="s">
        <v>156</v>
      </c>
      <c r="J36" s="156">
        <f t="shared" si="3"/>
        <v>0</v>
      </c>
      <c r="K36" s="157">
        <f t="shared" si="5"/>
        <v>0</v>
      </c>
      <c r="L36" s="156">
        <f t="shared" si="1"/>
        <v>0</v>
      </c>
      <c r="N36" s="50" t="str">
        <f>IF($A$1="Português",N37,(IF($A$1="English",N38,(IF($A$1="Español",N39)))))</f>
        <v>Please indicate color of carpet</v>
      </c>
      <c r="P36" s="48" t="str">
        <f>IF($A$1="Português",P37,(IF($A$1="English",P38,(IF($A$1="Español",P39)))))</f>
        <v>Fiscal ID:</v>
      </c>
      <c r="R36" s="38" t="s">
        <v>88</v>
      </c>
    </row>
    <row r="37" spans="1:20" ht="12" customHeight="1">
      <c r="A37" s="4" t="s">
        <v>39</v>
      </c>
      <c r="C37" s="6">
        <v>306</v>
      </c>
      <c r="D37" s="52">
        <f t="shared" si="2"/>
        <v>6732</v>
      </c>
      <c r="E37" s="66">
        <f t="shared" si="0"/>
        <v>9027</v>
      </c>
      <c r="F37" s="35" t="s">
        <v>139</v>
      </c>
      <c r="H37" s="53"/>
      <c r="I37" s="138" t="s">
        <v>157</v>
      </c>
      <c r="J37" s="156">
        <f t="shared" si="3"/>
        <v>0</v>
      </c>
      <c r="K37" s="157">
        <f t="shared" si="5"/>
        <v>0</v>
      </c>
      <c r="L37" s="156">
        <f t="shared" si="1"/>
        <v>0</v>
      </c>
      <c r="N37" s="4" t="s">
        <v>143</v>
      </c>
      <c r="P37" s="13" t="s">
        <v>1</v>
      </c>
    </row>
    <row r="38" spans="1:20" ht="12" customHeight="1">
      <c r="A38" s="47" t="str">
        <f>IF($A$1="Português",A39,(IF($A$1="English",A40,(IF($A$1="Español",A39)))))</f>
        <v>Company:</v>
      </c>
      <c r="C38" s="6">
        <v>315</v>
      </c>
      <c r="D38" s="52">
        <f t="shared" si="2"/>
        <v>6930</v>
      </c>
      <c r="E38" s="66">
        <f t="shared" si="0"/>
        <v>9292.5</v>
      </c>
      <c r="F38" s="47" t="str">
        <f>IF($A$1="Português",F39,(IF($A$1="English",F40,(IF($A$1="Español",F39)))))</f>
        <v>unit</v>
      </c>
      <c r="G38" s="53"/>
      <c r="H38" s="53"/>
      <c r="I38" s="139" t="s">
        <v>149</v>
      </c>
      <c r="J38" s="156">
        <f t="shared" si="3"/>
        <v>0</v>
      </c>
      <c r="K38" s="157">
        <f t="shared" si="5"/>
        <v>0</v>
      </c>
      <c r="L38" s="156">
        <f t="shared" si="1"/>
        <v>0</v>
      </c>
      <c r="N38" s="4" t="s">
        <v>144</v>
      </c>
      <c r="P38" s="14" t="s">
        <v>24</v>
      </c>
    </row>
    <row r="39" spans="1:20" ht="12" customHeight="1">
      <c r="A39" s="13" t="s">
        <v>2</v>
      </c>
      <c r="C39" s="6">
        <v>324</v>
      </c>
      <c r="D39" s="52">
        <f t="shared" si="2"/>
        <v>7128</v>
      </c>
      <c r="E39" s="66">
        <f t="shared" si="0"/>
        <v>9558</v>
      </c>
      <c r="F39" s="13" t="s">
        <v>5</v>
      </c>
      <c r="G39" s="53"/>
      <c r="H39" s="53"/>
      <c r="I39" s="139" t="s">
        <v>158</v>
      </c>
      <c r="J39" s="156">
        <f t="shared" si="3"/>
        <v>0</v>
      </c>
      <c r="K39" s="157">
        <f t="shared" si="5"/>
        <v>0</v>
      </c>
      <c r="L39" s="156">
        <f t="shared" si="1"/>
        <v>0</v>
      </c>
      <c r="N39" s="4" t="s">
        <v>208</v>
      </c>
      <c r="P39" s="14" t="s">
        <v>25</v>
      </c>
    </row>
    <row r="40" spans="1:20" ht="12" customHeight="1">
      <c r="A40" s="14" t="s">
        <v>26</v>
      </c>
      <c r="C40" s="6">
        <v>333</v>
      </c>
      <c r="D40" s="52">
        <f t="shared" si="2"/>
        <v>7326</v>
      </c>
      <c r="E40" s="66">
        <f t="shared" si="0"/>
        <v>9823.5</v>
      </c>
      <c r="F40" s="14" t="s">
        <v>48</v>
      </c>
      <c r="G40" s="53"/>
      <c r="H40" s="53"/>
      <c r="I40" s="139" t="s">
        <v>159</v>
      </c>
      <c r="J40" s="156">
        <f t="shared" si="3"/>
        <v>0</v>
      </c>
      <c r="K40" s="157">
        <f t="shared" si="5"/>
        <v>0</v>
      </c>
      <c r="L40" s="156">
        <f t="shared" si="1"/>
        <v>0</v>
      </c>
    </row>
    <row r="41" spans="1:20" ht="12" customHeight="1">
      <c r="A41" s="48" t="str">
        <f>IF($A$1="Português",A42,(IF($A$1="English",A43,(IF($A$1="Español",A44)))))</f>
        <v>Signature:</v>
      </c>
      <c r="C41" s="6">
        <v>342</v>
      </c>
      <c r="D41" s="52">
        <f t="shared" si="2"/>
        <v>7524</v>
      </c>
      <c r="E41" s="66">
        <f t="shared" si="0"/>
        <v>10089</v>
      </c>
      <c r="F41" s="47">
        <f>IF($A$1="Português",F42,(IF($A$1="English",F43,(IF($A$1="Español",F43)))))</f>
        <v>0</v>
      </c>
      <c r="G41" s="53"/>
      <c r="H41" s="53"/>
      <c r="I41" s="139" t="s">
        <v>160</v>
      </c>
      <c r="J41" s="156">
        <f t="shared" si="3"/>
        <v>0</v>
      </c>
      <c r="K41" s="157">
        <f t="shared" si="5"/>
        <v>0</v>
      </c>
      <c r="L41" s="156">
        <f t="shared" si="1"/>
        <v>0</v>
      </c>
    </row>
    <row r="42" spans="1:20" ht="12" customHeight="1">
      <c r="A42" s="18" t="s">
        <v>8</v>
      </c>
      <c r="C42" s="6">
        <v>351</v>
      </c>
      <c r="D42" s="52">
        <f t="shared" si="2"/>
        <v>7722</v>
      </c>
      <c r="E42" s="66">
        <f t="shared" si="0"/>
        <v>10354.5</v>
      </c>
      <c r="F42" s="16">
        <v>0.23</v>
      </c>
      <c r="G42" s="53"/>
      <c r="H42" s="53"/>
      <c r="I42" s="140" t="s">
        <v>161</v>
      </c>
      <c r="J42" s="156">
        <f t="shared" si="3"/>
        <v>0</v>
      </c>
      <c r="K42" s="157">
        <f t="shared" ref="K42:K73" si="8">IF($I$1=0,K41,(IF($I$1=$I$4,D42,(IF($I$1=$I$5,E42,)))))</f>
        <v>0</v>
      </c>
      <c r="L42" s="156">
        <f t="shared" si="1"/>
        <v>0</v>
      </c>
    </row>
    <row r="43" spans="1:20" ht="12" customHeight="1">
      <c r="A43" s="18" t="s">
        <v>28</v>
      </c>
      <c r="C43" s="6">
        <v>360</v>
      </c>
      <c r="D43" s="52">
        <f t="shared" si="2"/>
        <v>7920</v>
      </c>
      <c r="E43" s="66">
        <f t="shared" si="0"/>
        <v>10620</v>
      </c>
      <c r="F43" s="16">
        <v>0</v>
      </c>
      <c r="G43" s="53"/>
      <c r="H43" s="53"/>
      <c r="J43" s="156">
        <f t="shared" si="3"/>
        <v>0</v>
      </c>
      <c r="K43" s="157">
        <f t="shared" si="8"/>
        <v>0</v>
      </c>
      <c r="L43" s="156">
        <f t="shared" si="1"/>
        <v>0</v>
      </c>
    </row>
    <row r="44" spans="1:20" ht="12" customHeight="1">
      <c r="A44" s="18" t="s">
        <v>29</v>
      </c>
      <c r="C44" s="6">
        <v>369</v>
      </c>
      <c r="D44" s="52">
        <f t="shared" si="2"/>
        <v>8118</v>
      </c>
      <c r="E44" s="66">
        <f t="shared" si="0"/>
        <v>10885.5</v>
      </c>
      <c r="F44" s="47" t="str">
        <f>IF($A$1="Português",F45,(IF($A$1="English",F46,(IF($A$1="Español",F45)))))</f>
        <v>Cost</v>
      </c>
      <c r="G44" s="53"/>
      <c r="H44" s="53"/>
      <c r="J44" s="156">
        <f t="shared" si="3"/>
        <v>0</v>
      </c>
      <c r="K44" s="157">
        <f t="shared" si="8"/>
        <v>0</v>
      </c>
      <c r="L44" s="156">
        <f t="shared" si="1"/>
        <v>0</v>
      </c>
    </row>
    <row r="45" spans="1:20" ht="12" customHeight="1">
      <c r="A45" s="48" t="str">
        <f>IF($A$1="Português",A46,(IF($A$1="English",A47,(IF($A$1="Español",A48)))))</f>
        <v xml:space="preserve">STAGES </v>
      </c>
      <c r="C45" s="6">
        <v>378</v>
      </c>
      <c r="D45" s="52">
        <f t="shared" si="2"/>
        <v>8316</v>
      </c>
      <c r="E45" s="66">
        <f t="shared" si="0"/>
        <v>11151</v>
      </c>
      <c r="F45" s="17" t="s">
        <v>10</v>
      </c>
      <c r="G45" s="53"/>
      <c r="H45" s="53"/>
      <c r="J45" s="156">
        <f t="shared" si="3"/>
        <v>0</v>
      </c>
      <c r="K45" s="157">
        <f t="shared" si="8"/>
        <v>0</v>
      </c>
      <c r="L45" s="156">
        <f t="shared" si="1"/>
        <v>0</v>
      </c>
    </row>
    <row r="46" spans="1:20" ht="12" customHeight="1">
      <c r="A46" s="4" t="s">
        <v>111</v>
      </c>
      <c r="B46" s="8"/>
      <c r="C46" s="6">
        <v>387</v>
      </c>
      <c r="D46" s="52">
        <f t="shared" si="2"/>
        <v>8514</v>
      </c>
      <c r="E46" s="66">
        <f t="shared" si="0"/>
        <v>11416.5</v>
      </c>
      <c r="F46" s="17" t="s">
        <v>27</v>
      </c>
      <c r="G46" s="53"/>
      <c r="H46" s="53"/>
      <c r="J46" s="156">
        <f t="shared" si="3"/>
        <v>0</v>
      </c>
      <c r="K46" s="157">
        <f t="shared" si="8"/>
        <v>0</v>
      </c>
      <c r="L46" s="156">
        <f t="shared" si="1"/>
        <v>0</v>
      </c>
    </row>
    <row r="47" spans="1:20" ht="12" customHeight="1">
      <c r="A47" s="4" t="s">
        <v>112</v>
      </c>
      <c r="C47" s="6">
        <v>396</v>
      </c>
      <c r="D47" s="52">
        <f t="shared" si="2"/>
        <v>8712</v>
      </c>
      <c r="E47" s="66">
        <f t="shared" si="0"/>
        <v>11682</v>
      </c>
      <c r="F47" s="48" t="str">
        <f>IF($A$1="Português",F48,(IF($A$1="English",F49,(IF($A$1="Español",F50)))))</f>
        <v>Qty</v>
      </c>
      <c r="G47" s="53"/>
      <c r="H47" s="53"/>
      <c r="J47" s="156">
        <f t="shared" si="3"/>
        <v>0</v>
      </c>
      <c r="K47" s="157">
        <f t="shared" si="8"/>
        <v>0</v>
      </c>
      <c r="L47" s="156">
        <f t="shared" si="1"/>
        <v>0</v>
      </c>
    </row>
    <row r="48" spans="1:20" ht="12" customHeight="1">
      <c r="A48" s="4" t="s">
        <v>62</v>
      </c>
      <c r="C48" s="6">
        <v>405</v>
      </c>
      <c r="D48" s="52">
        <f t="shared" si="2"/>
        <v>8910</v>
      </c>
      <c r="E48" s="66">
        <f t="shared" si="0"/>
        <v>11947.5</v>
      </c>
      <c r="F48" s="8" t="s">
        <v>9</v>
      </c>
      <c r="G48" s="53"/>
      <c r="H48" s="53"/>
      <c r="J48" s="156">
        <f t="shared" si="3"/>
        <v>0</v>
      </c>
      <c r="K48" s="157">
        <f t="shared" si="8"/>
        <v>0</v>
      </c>
      <c r="L48" s="156">
        <f t="shared" si="1"/>
        <v>0</v>
      </c>
      <c r="T48" s="18"/>
    </row>
    <row r="49" spans="3:12" ht="12" customHeight="1">
      <c r="C49" s="6">
        <v>414</v>
      </c>
      <c r="D49" s="52">
        <f t="shared" si="2"/>
        <v>9108</v>
      </c>
      <c r="E49" s="66">
        <f t="shared" si="0"/>
        <v>12213</v>
      </c>
      <c r="F49" s="8" t="s">
        <v>32</v>
      </c>
      <c r="G49" s="53"/>
      <c r="H49" s="53"/>
      <c r="J49" s="156">
        <f t="shared" si="3"/>
        <v>0</v>
      </c>
      <c r="K49" s="157">
        <f t="shared" si="8"/>
        <v>0</v>
      </c>
      <c r="L49" s="156">
        <f t="shared" si="1"/>
        <v>0</v>
      </c>
    </row>
    <row r="50" spans="3:12" ht="12" customHeight="1">
      <c r="C50" s="6">
        <v>423</v>
      </c>
      <c r="D50" s="52">
        <f t="shared" si="2"/>
        <v>9306</v>
      </c>
      <c r="E50" s="66">
        <f t="shared" si="0"/>
        <v>12478.5</v>
      </c>
      <c r="F50" s="8" t="s">
        <v>33</v>
      </c>
      <c r="G50" s="53"/>
      <c r="H50" s="53"/>
      <c r="J50" s="156">
        <f t="shared" si="3"/>
        <v>0</v>
      </c>
      <c r="K50" s="157">
        <f t="shared" si="8"/>
        <v>0</v>
      </c>
      <c r="L50" s="156">
        <f t="shared" si="1"/>
        <v>0</v>
      </c>
    </row>
    <row r="51" spans="3:12" ht="12" customHeight="1">
      <c r="C51" s="6">
        <v>432</v>
      </c>
      <c r="D51" s="52">
        <f t="shared" si="2"/>
        <v>9504</v>
      </c>
      <c r="E51" s="66">
        <f t="shared" si="0"/>
        <v>12744</v>
      </c>
      <c r="F51" s="48" t="str">
        <f>IF($A$1="Português",F52,(IF($A$1="English",F53,(IF($A$1="Español",F54)))))</f>
        <v>Date:</v>
      </c>
      <c r="G51" s="53"/>
      <c r="H51" s="53"/>
      <c r="J51" s="156">
        <f t="shared" si="3"/>
        <v>0</v>
      </c>
      <c r="K51" s="157">
        <f t="shared" si="8"/>
        <v>0</v>
      </c>
      <c r="L51" s="156">
        <f t="shared" si="1"/>
        <v>0</v>
      </c>
    </row>
    <row r="52" spans="3:12" ht="12" customHeight="1">
      <c r="C52" s="6">
        <v>441</v>
      </c>
      <c r="D52" s="52">
        <f t="shared" si="2"/>
        <v>9702</v>
      </c>
      <c r="E52" s="66">
        <f t="shared" si="0"/>
        <v>13009.5</v>
      </c>
      <c r="F52" s="17" t="s">
        <v>7</v>
      </c>
      <c r="G52" s="53"/>
      <c r="H52" s="53"/>
      <c r="J52" s="156">
        <f t="shared" si="3"/>
        <v>0</v>
      </c>
      <c r="K52" s="157">
        <f t="shared" si="8"/>
        <v>0</v>
      </c>
      <c r="L52" s="156">
        <f t="shared" si="1"/>
        <v>0</v>
      </c>
    </row>
    <row r="53" spans="3:12" ht="12" customHeight="1">
      <c r="C53" s="6">
        <v>450</v>
      </c>
      <c r="D53" s="52">
        <f t="shared" si="2"/>
        <v>9900</v>
      </c>
      <c r="E53" s="66">
        <f t="shared" si="0"/>
        <v>13275</v>
      </c>
      <c r="F53" s="17" t="s">
        <v>30</v>
      </c>
      <c r="G53" s="53"/>
      <c r="H53" s="53"/>
      <c r="J53" s="156">
        <f t="shared" si="3"/>
        <v>0</v>
      </c>
      <c r="K53" s="157">
        <f t="shared" si="8"/>
        <v>0</v>
      </c>
      <c r="L53" s="156">
        <f t="shared" si="1"/>
        <v>0</v>
      </c>
    </row>
    <row r="54" spans="3:12" ht="12" customHeight="1">
      <c r="C54" s="6">
        <v>459</v>
      </c>
      <c r="D54" s="52">
        <f t="shared" si="2"/>
        <v>10098</v>
      </c>
      <c r="E54" s="66">
        <f t="shared" si="0"/>
        <v>13540.5</v>
      </c>
      <c r="F54" s="17" t="s">
        <v>31</v>
      </c>
      <c r="G54" s="53"/>
      <c r="H54" s="53"/>
      <c r="J54" s="156">
        <f t="shared" si="3"/>
        <v>0</v>
      </c>
      <c r="K54" s="157">
        <f t="shared" si="8"/>
        <v>0</v>
      </c>
      <c r="L54" s="156">
        <f t="shared" si="1"/>
        <v>0</v>
      </c>
    </row>
    <row r="55" spans="3:12" ht="12" customHeight="1">
      <c r="C55" s="6">
        <v>468</v>
      </c>
      <c r="D55" s="52">
        <f t="shared" si="2"/>
        <v>10296</v>
      </c>
      <c r="E55" s="66">
        <f t="shared" si="0"/>
        <v>13806</v>
      </c>
      <c r="F55" s="53"/>
      <c r="G55" s="53"/>
      <c r="H55" s="53"/>
      <c r="J55" s="156">
        <f t="shared" si="3"/>
        <v>0</v>
      </c>
      <c r="K55" s="157">
        <f t="shared" si="8"/>
        <v>0</v>
      </c>
      <c r="L55" s="156">
        <f t="shared" si="1"/>
        <v>0</v>
      </c>
    </row>
    <row r="56" spans="3:12" ht="12" customHeight="1">
      <c r="C56" s="6">
        <v>477</v>
      </c>
      <c r="D56" s="52">
        <f t="shared" si="2"/>
        <v>10494</v>
      </c>
      <c r="E56" s="66">
        <f t="shared" si="0"/>
        <v>14071.5</v>
      </c>
      <c r="F56" s="53"/>
      <c r="G56" s="53"/>
      <c r="H56" s="53"/>
      <c r="J56" s="156">
        <f t="shared" si="3"/>
        <v>0</v>
      </c>
      <c r="K56" s="157">
        <f t="shared" si="8"/>
        <v>0</v>
      </c>
      <c r="L56" s="156">
        <f t="shared" si="1"/>
        <v>0</v>
      </c>
    </row>
    <row r="57" spans="3:12" ht="12" customHeight="1">
      <c r="C57" s="6">
        <v>486</v>
      </c>
      <c r="D57" s="52">
        <f t="shared" si="2"/>
        <v>10692</v>
      </c>
      <c r="E57" s="66">
        <f t="shared" si="0"/>
        <v>14337</v>
      </c>
      <c r="F57" s="53"/>
      <c r="G57" s="53"/>
      <c r="H57" s="53"/>
      <c r="J57" s="156">
        <f t="shared" si="3"/>
        <v>0</v>
      </c>
      <c r="K57" s="157">
        <f t="shared" si="8"/>
        <v>0</v>
      </c>
      <c r="L57" s="156">
        <f t="shared" si="1"/>
        <v>0</v>
      </c>
    </row>
    <row r="58" spans="3:12" ht="12" customHeight="1">
      <c r="C58" s="6">
        <v>495</v>
      </c>
      <c r="D58" s="52">
        <f t="shared" si="2"/>
        <v>10890</v>
      </c>
      <c r="E58" s="66">
        <f t="shared" si="0"/>
        <v>14602.5</v>
      </c>
      <c r="F58" s="53"/>
      <c r="G58" s="53"/>
      <c r="H58" s="53"/>
      <c r="J58" s="156">
        <f t="shared" si="3"/>
        <v>0</v>
      </c>
      <c r="K58" s="157">
        <f t="shared" si="8"/>
        <v>0</v>
      </c>
      <c r="L58" s="156">
        <f t="shared" si="1"/>
        <v>0</v>
      </c>
    </row>
    <row r="59" spans="3:12" ht="12" customHeight="1">
      <c r="C59" s="6">
        <v>504</v>
      </c>
      <c r="D59" s="52">
        <f t="shared" si="2"/>
        <v>11088</v>
      </c>
      <c r="E59" s="66">
        <f t="shared" si="0"/>
        <v>14868</v>
      </c>
      <c r="F59" s="53"/>
      <c r="G59" s="53"/>
      <c r="H59" s="53"/>
      <c r="J59" s="156">
        <f t="shared" si="3"/>
        <v>0</v>
      </c>
      <c r="K59" s="157">
        <f t="shared" si="8"/>
        <v>0</v>
      </c>
      <c r="L59" s="156">
        <f t="shared" si="1"/>
        <v>0</v>
      </c>
    </row>
    <row r="60" spans="3:12" ht="12" customHeight="1">
      <c r="C60" s="6">
        <v>513</v>
      </c>
      <c r="D60" s="52">
        <f t="shared" si="2"/>
        <v>11286</v>
      </c>
      <c r="E60" s="66">
        <f t="shared" si="0"/>
        <v>15133.5</v>
      </c>
      <c r="F60" s="53"/>
      <c r="G60" s="53"/>
      <c r="H60" s="53"/>
      <c r="J60" s="156">
        <f t="shared" si="3"/>
        <v>0</v>
      </c>
      <c r="K60" s="157">
        <f t="shared" si="8"/>
        <v>0</v>
      </c>
      <c r="L60" s="156">
        <f t="shared" si="1"/>
        <v>0</v>
      </c>
    </row>
    <row r="61" spans="3:12" ht="12" customHeight="1">
      <c r="C61" s="6">
        <v>522</v>
      </c>
      <c r="D61" s="52">
        <f t="shared" si="2"/>
        <v>11484</v>
      </c>
      <c r="E61" s="66">
        <f t="shared" si="0"/>
        <v>15399</v>
      </c>
      <c r="F61" s="53"/>
      <c r="G61" s="53"/>
      <c r="H61" s="53"/>
      <c r="J61" s="156">
        <f t="shared" si="3"/>
        <v>0</v>
      </c>
      <c r="K61" s="157">
        <f t="shared" si="8"/>
        <v>0</v>
      </c>
      <c r="L61" s="156">
        <f t="shared" si="1"/>
        <v>0</v>
      </c>
    </row>
    <row r="62" spans="3:12" ht="12" customHeight="1">
      <c r="C62" s="6">
        <v>531</v>
      </c>
      <c r="D62" s="52">
        <f t="shared" si="2"/>
        <v>11682</v>
      </c>
      <c r="E62" s="66">
        <f t="shared" si="0"/>
        <v>15664.5</v>
      </c>
      <c r="F62" s="53"/>
      <c r="G62" s="53"/>
      <c r="H62" s="53"/>
      <c r="J62" s="156">
        <f t="shared" si="3"/>
        <v>0</v>
      </c>
      <c r="K62" s="157">
        <f t="shared" si="8"/>
        <v>0</v>
      </c>
      <c r="L62" s="156">
        <f t="shared" si="1"/>
        <v>0</v>
      </c>
    </row>
    <row r="63" spans="3:12" ht="12" customHeight="1">
      <c r="C63" s="6">
        <v>540</v>
      </c>
      <c r="D63" s="52">
        <f t="shared" si="2"/>
        <v>11880</v>
      </c>
      <c r="E63" s="66">
        <f t="shared" si="0"/>
        <v>15930</v>
      </c>
      <c r="F63" s="53"/>
      <c r="G63" s="53"/>
      <c r="H63" s="53"/>
      <c r="J63" s="156">
        <f t="shared" si="3"/>
        <v>0</v>
      </c>
      <c r="K63" s="157">
        <f t="shared" si="8"/>
        <v>0</v>
      </c>
      <c r="L63" s="156">
        <f t="shared" si="1"/>
        <v>0</v>
      </c>
    </row>
    <row r="64" spans="3:12" ht="12" customHeight="1">
      <c r="C64" s="6">
        <v>549</v>
      </c>
      <c r="D64" s="52">
        <f t="shared" si="2"/>
        <v>12078</v>
      </c>
      <c r="E64" s="66">
        <f t="shared" si="0"/>
        <v>16195.5</v>
      </c>
      <c r="F64" s="53"/>
      <c r="G64" s="53"/>
      <c r="H64" s="53"/>
      <c r="J64" s="156">
        <f t="shared" si="3"/>
        <v>0</v>
      </c>
      <c r="K64" s="157">
        <f t="shared" si="8"/>
        <v>0</v>
      </c>
      <c r="L64" s="156">
        <f t="shared" si="1"/>
        <v>0</v>
      </c>
    </row>
    <row r="65" spans="3:12" ht="12" customHeight="1">
      <c r="C65" s="6">
        <v>558</v>
      </c>
      <c r="D65" s="52">
        <f t="shared" si="2"/>
        <v>12276</v>
      </c>
      <c r="E65" s="66">
        <f t="shared" si="0"/>
        <v>16461</v>
      </c>
      <c r="F65" s="53"/>
      <c r="G65" s="53"/>
      <c r="H65" s="53"/>
      <c r="J65" s="156">
        <f t="shared" si="3"/>
        <v>0</v>
      </c>
      <c r="K65" s="157">
        <f t="shared" si="8"/>
        <v>0</v>
      </c>
      <c r="L65" s="156">
        <f t="shared" si="1"/>
        <v>0</v>
      </c>
    </row>
    <row r="66" spans="3:12" ht="12" customHeight="1">
      <c r="C66" s="6">
        <v>567</v>
      </c>
      <c r="D66" s="52">
        <f t="shared" si="2"/>
        <v>12474</v>
      </c>
      <c r="E66" s="66">
        <f t="shared" si="0"/>
        <v>16726.5</v>
      </c>
      <c r="F66" s="53"/>
      <c r="G66" s="53"/>
      <c r="H66" s="53"/>
      <c r="J66" s="156">
        <f t="shared" si="3"/>
        <v>0</v>
      </c>
      <c r="K66" s="157">
        <f t="shared" si="8"/>
        <v>0</v>
      </c>
      <c r="L66" s="156">
        <f t="shared" si="1"/>
        <v>0</v>
      </c>
    </row>
    <row r="67" spans="3:12" ht="12" customHeight="1">
      <c r="C67" s="6">
        <v>576</v>
      </c>
      <c r="D67" s="52">
        <f t="shared" si="2"/>
        <v>12672</v>
      </c>
      <c r="E67" s="66">
        <f t="shared" si="0"/>
        <v>16992</v>
      </c>
      <c r="F67" s="53"/>
      <c r="G67" s="53"/>
      <c r="H67" s="53"/>
      <c r="J67" s="156">
        <f t="shared" si="3"/>
        <v>0</v>
      </c>
      <c r="K67" s="157">
        <f t="shared" si="8"/>
        <v>0</v>
      </c>
      <c r="L67" s="156">
        <f t="shared" si="1"/>
        <v>0</v>
      </c>
    </row>
    <row r="68" spans="3:12" ht="12" customHeight="1">
      <c r="C68" s="6">
        <v>585</v>
      </c>
      <c r="D68" s="52">
        <f t="shared" si="2"/>
        <v>12870</v>
      </c>
      <c r="E68" s="66">
        <f t="shared" si="0"/>
        <v>17257.5</v>
      </c>
      <c r="F68" s="53"/>
      <c r="G68" s="53"/>
      <c r="H68" s="53"/>
      <c r="J68" s="156">
        <f t="shared" si="3"/>
        <v>0</v>
      </c>
      <c r="K68" s="157">
        <f t="shared" si="8"/>
        <v>0</v>
      </c>
      <c r="L68" s="156">
        <f t="shared" si="1"/>
        <v>0</v>
      </c>
    </row>
    <row r="69" spans="3:12" ht="12" customHeight="1">
      <c r="C69" s="6">
        <v>594</v>
      </c>
      <c r="D69" s="52">
        <f t="shared" ref="D69:D132" si="9">SUM($D$2*C69)</f>
        <v>13068</v>
      </c>
      <c r="E69" s="66">
        <f t="shared" ref="E69:E132" si="10">SUM($E$2*C69)</f>
        <v>17523</v>
      </c>
      <c r="F69" s="53"/>
      <c r="G69" s="53"/>
      <c r="H69" s="53"/>
      <c r="J69" s="156">
        <f t="shared" si="3"/>
        <v>0</v>
      </c>
      <c r="K69" s="157">
        <f t="shared" si="8"/>
        <v>0</v>
      </c>
      <c r="L69" s="156">
        <f t="shared" ref="L69:L132" si="11">IF($I$1=0,0,(IF($I$1=$I$4,$H$4,(IF($I$1=$I$5,$H$5,(IF($I$1=$I$6,H71,(IF($I$1=$I$7,H76,)))))))))</f>
        <v>0</v>
      </c>
    </row>
    <row r="70" spans="3:12" ht="12" customHeight="1">
      <c r="C70" s="6">
        <v>603</v>
      </c>
      <c r="D70" s="52">
        <f t="shared" si="9"/>
        <v>13266</v>
      </c>
      <c r="E70" s="66">
        <f t="shared" si="10"/>
        <v>17788.5</v>
      </c>
      <c r="F70" s="53"/>
      <c r="G70" s="53"/>
      <c r="H70" s="53"/>
      <c r="J70" s="156">
        <f t="shared" si="3"/>
        <v>0</v>
      </c>
      <c r="K70" s="157">
        <f t="shared" si="8"/>
        <v>0</v>
      </c>
      <c r="L70" s="156">
        <f t="shared" si="11"/>
        <v>0</v>
      </c>
    </row>
    <row r="71" spans="3:12" ht="12" customHeight="1">
      <c r="C71" s="6">
        <v>612</v>
      </c>
      <c r="D71" s="52">
        <f t="shared" si="9"/>
        <v>13464</v>
      </c>
      <c r="E71" s="66">
        <f t="shared" si="10"/>
        <v>18054</v>
      </c>
      <c r="F71" s="53"/>
      <c r="G71" s="53"/>
      <c r="H71" s="53"/>
      <c r="J71" s="156">
        <f t="shared" si="3"/>
        <v>0</v>
      </c>
      <c r="K71" s="157">
        <f t="shared" si="8"/>
        <v>0</v>
      </c>
      <c r="L71" s="156">
        <f t="shared" si="11"/>
        <v>0</v>
      </c>
    </row>
    <row r="72" spans="3:12" ht="12" customHeight="1">
      <c r="C72" s="6">
        <v>621</v>
      </c>
      <c r="D72" s="52">
        <f t="shared" si="9"/>
        <v>13662</v>
      </c>
      <c r="E72" s="66">
        <f t="shared" si="10"/>
        <v>18319.5</v>
      </c>
      <c r="F72" s="53"/>
      <c r="G72" s="53"/>
      <c r="H72" s="53"/>
      <c r="J72" s="156">
        <f t="shared" si="3"/>
        <v>0</v>
      </c>
      <c r="K72" s="157">
        <f t="shared" si="8"/>
        <v>0</v>
      </c>
      <c r="L72" s="156">
        <f t="shared" si="11"/>
        <v>0</v>
      </c>
    </row>
    <row r="73" spans="3:12" ht="12" customHeight="1">
      <c r="C73" s="6">
        <v>630</v>
      </c>
      <c r="D73" s="52">
        <f t="shared" si="9"/>
        <v>13860</v>
      </c>
      <c r="E73" s="66">
        <f t="shared" si="10"/>
        <v>18585</v>
      </c>
      <c r="F73" s="53"/>
      <c r="G73" s="53"/>
      <c r="H73" s="53"/>
      <c r="J73" s="156">
        <f t="shared" si="3"/>
        <v>0</v>
      </c>
      <c r="K73" s="157">
        <f t="shared" si="8"/>
        <v>0</v>
      </c>
      <c r="L73" s="156">
        <f t="shared" si="11"/>
        <v>0</v>
      </c>
    </row>
    <row r="74" spans="3:12" ht="12" customHeight="1">
      <c r="C74" s="6">
        <v>639</v>
      </c>
      <c r="D74" s="52">
        <f t="shared" si="9"/>
        <v>14058</v>
      </c>
      <c r="E74" s="66">
        <f t="shared" si="10"/>
        <v>18850.5</v>
      </c>
      <c r="F74" s="53"/>
      <c r="G74" s="53"/>
      <c r="H74" s="53"/>
      <c r="J74" s="156">
        <f t="shared" ref="J74:J137" si="12">IF($I$1=0,0,(IF($I$1=$I$4,C74,(IF($I$1=$I$5,C74,)))))</f>
        <v>0</v>
      </c>
      <c r="K74" s="157">
        <f t="shared" ref="K74:K105" si="13">IF($I$1=0,K73,(IF($I$1=$I$4,D74,(IF($I$1=$I$5,E74,)))))</f>
        <v>0</v>
      </c>
      <c r="L74" s="156">
        <f t="shared" si="11"/>
        <v>0</v>
      </c>
    </row>
    <row r="75" spans="3:12" ht="12" customHeight="1">
      <c r="C75" s="6">
        <v>648</v>
      </c>
      <c r="D75" s="52">
        <f t="shared" si="9"/>
        <v>14256</v>
      </c>
      <c r="E75" s="66">
        <f t="shared" si="10"/>
        <v>19116</v>
      </c>
      <c r="F75" s="53"/>
      <c r="G75" s="53"/>
      <c r="H75" s="53"/>
      <c r="J75" s="156">
        <f t="shared" si="12"/>
        <v>0</v>
      </c>
      <c r="K75" s="157">
        <f t="shared" si="13"/>
        <v>0</v>
      </c>
      <c r="L75" s="156">
        <f t="shared" si="11"/>
        <v>0</v>
      </c>
    </row>
    <row r="76" spans="3:12" ht="12" customHeight="1">
      <c r="C76" s="6">
        <v>657</v>
      </c>
      <c r="D76" s="52">
        <f t="shared" si="9"/>
        <v>14454</v>
      </c>
      <c r="E76" s="66">
        <f t="shared" si="10"/>
        <v>19381.5</v>
      </c>
      <c r="F76" s="53"/>
      <c r="G76" s="53"/>
      <c r="H76" s="53"/>
      <c r="J76" s="156">
        <f t="shared" si="12"/>
        <v>0</v>
      </c>
      <c r="K76" s="157">
        <f t="shared" si="13"/>
        <v>0</v>
      </c>
      <c r="L76" s="156">
        <f t="shared" si="11"/>
        <v>0</v>
      </c>
    </row>
    <row r="77" spans="3:12" ht="12" customHeight="1">
      <c r="C77" s="6">
        <v>666</v>
      </c>
      <c r="D77" s="52">
        <f t="shared" si="9"/>
        <v>14652</v>
      </c>
      <c r="E77" s="66">
        <f t="shared" si="10"/>
        <v>19647</v>
      </c>
      <c r="F77" s="53"/>
      <c r="G77" s="53"/>
      <c r="H77" s="53"/>
      <c r="J77" s="156">
        <f t="shared" si="12"/>
        <v>0</v>
      </c>
      <c r="K77" s="157">
        <f t="shared" si="13"/>
        <v>0</v>
      </c>
      <c r="L77" s="156">
        <f t="shared" si="11"/>
        <v>0</v>
      </c>
    </row>
    <row r="78" spans="3:12" ht="12" customHeight="1">
      <c r="C78" s="6">
        <v>675</v>
      </c>
      <c r="D78" s="52">
        <f t="shared" si="9"/>
        <v>14850</v>
      </c>
      <c r="E78" s="66">
        <f t="shared" si="10"/>
        <v>19912.5</v>
      </c>
      <c r="F78" s="53"/>
      <c r="G78" s="53"/>
      <c r="H78" s="53"/>
      <c r="J78" s="156">
        <f t="shared" si="12"/>
        <v>0</v>
      </c>
      <c r="K78" s="157">
        <f t="shared" si="13"/>
        <v>0</v>
      </c>
      <c r="L78" s="156">
        <f t="shared" si="11"/>
        <v>0</v>
      </c>
    </row>
    <row r="79" spans="3:12" ht="12" customHeight="1">
      <c r="C79" s="6">
        <v>684</v>
      </c>
      <c r="D79" s="52">
        <f t="shared" si="9"/>
        <v>15048</v>
      </c>
      <c r="E79" s="66">
        <f t="shared" si="10"/>
        <v>20178</v>
      </c>
      <c r="F79" s="53"/>
      <c r="G79" s="53"/>
      <c r="H79" s="53"/>
      <c r="J79" s="156">
        <f t="shared" si="12"/>
        <v>0</v>
      </c>
      <c r="K79" s="157">
        <f t="shared" si="13"/>
        <v>0</v>
      </c>
      <c r="L79" s="156">
        <f t="shared" si="11"/>
        <v>0</v>
      </c>
    </row>
    <row r="80" spans="3:12" ht="12" customHeight="1">
      <c r="C80" s="6">
        <v>693</v>
      </c>
      <c r="D80" s="52">
        <f t="shared" si="9"/>
        <v>15246</v>
      </c>
      <c r="E80" s="66">
        <f t="shared" si="10"/>
        <v>20443.5</v>
      </c>
      <c r="F80" s="53"/>
      <c r="G80" s="53"/>
      <c r="H80" s="53"/>
      <c r="J80" s="156">
        <f t="shared" si="12"/>
        <v>0</v>
      </c>
      <c r="K80" s="157">
        <f t="shared" si="13"/>
        <v>0</v>
      </c>
      <c r="L80" s="156">
        <f t="shared" si="11"/>
        <v>0</v>
      </c>
    </row>
    <row r="81" spans="3:12" ht="12" customHeight="1" thickBot="1">
      <c r="C81" s="12">
        <v>702</v>
      </c>
      <c r="D81" s="52">
        <f t="shared" si="9"/>
        <v>15444</v>
      </c>
      <c r="E81" s="66">
        <f t="shared" si="10"/>
        <v>20709</v>
      </c>
      <c r="F81" s="53"/>
      <c r="G81" s="53"/>
      <c r="H81" s="53"/>
      <c r="J81" s="156">
        <f t="shared" si="12"/>
        <v>0</v>
      </c>
      <c r="K81" s="157">
        <f t="shared" si="13"/>
        <v>0</v>
      </c>
      <c r="L81" s="156">
        <f t="shared" si="11"/>
        <v>0</v>
      </c>
    </row>
    <row r="82" spans="3:12" ht="12" customHeight="1">
      <c r="C82" s="1">
        <v>711</v>
      </c>
      <c r="D82" s="52">
        <f t="shared" si="9"/>
        <v>15642</v>
      </c>
      <c r="E82" s="66">
        <f t="shared" si="10"/>
        <v>20974.5</v>
      </c>
      <c r="F82" s="53"/>
      <c r="G82" s="53"/>
      <c r="H82" s="53"/>
      <c r="J82" s="156">
        <f t="shared" si="12"/>
        <v>0</v>
      </c>
      <c r="K82" s="157">
        <f t="shared" si="13"/>
        <v>0</v>
      </c>
      <c r="L82" s="156">
        <f t="shared" si="11"/>
        <v>0</v>
      </c>
    </row>
    <row r="83" spans="3:12" ht="12" customHeight="1">
      <c r="C83" s="46">
        <v>720</v>
      </c>
      <c r="D83" s="52">
        <f t="shared" si="9"/>
        <v>15840</v>
      </c>
      <c r="E83" s="66">
        <f t="shared" si="10"/>
        <v>21240</v>
      </c>
      <c r="F83" s="53"/>
      <c r="G83" s="53"/>
      <c r="H83" s="53"/>
      <c r="J83" s="156">
        <f t="shared" si="12"/>
        <v>0</v>
      </c>
      <c r="K83" s="157">
        <f t="shared" si="13"/>
        <v>0</v>
      </c>
      <c r="L83" s="156">
        <f t="shared" si="11"/>
        <v>0</v>
      </c>
    </row>
    <row r="84" spans="3:12" ht="12" customHeight="1">
      <c r="C84" s="46">
        <v>729</v>
      </c>
      <c r="D84" s="52">
        <f t="shared" si="9"/>
        <v>16038</v>
      </c>
      <c r="E84" s="66">
        <f t="shared" si="10"/>
        <v>21505.5</v>
      </c>
      <c r="F84" s="53"/>
      <c r="G84" s="53"/>
      <c r="H84" s="53"/>
      <c r="J84" s="156">
        <f t="shared" si="12"/>
        <v>0</v>
      </c>
      <c r="K84" s="157">
        <f t="shared" si="13"/>
        <v>0</v>
      </c>
      <c r="L84" s="156">
        <f t="shared" si="11"/>
        <v>0</v>
      </c>
    </row>
    <row r="85" spans="3:12" ht="12" customHeight="1">
      <c r="C85" s="46">
        <v>738</v>
      </c>
      <c r="D85" s="52">
        <f t="shared" si="9"/>
        <v>16236</v>
      </c>
      <c r="E85" s="66">
        <f t="shared" si="10"/>
        <v>21771</v>
      </c>
      <c r="F85" s="53"/>
      <c r="G85" s="53"/>
      <c r="H85" s="53"/>
      <c r="J85" s="156">
        <f t="shared" si="12"/>
        <v>0</v>
      </c>
      <c r="K85" s="157">
        <f t="shared" si="13"/>
        <v>0</v>
      </c>
      <c r="L85" s="156">
        <f t="shared" si="11"/>
        <v>0</v>
      </c>
    </row>
    <row r="86" spans="3:12" ht="12" customHeight="1">
      <c r="C86" s="46">
        <v>747</v>
      </c>
      <c r="D86" s="52">
        <f t="shared" si="9"/>
        <v>16434</v>
      </c>
      <c r="E86" s="66">
        <f t="shared" si="10"/>
        <v>22036.5</v>
      </c>
      <c r="F86" s="53"/>
      <c r="G86" s="53"/>
      <c r="H86" s="53"/>
      <c r="J86" s="156">
        <f t="shared" si="12"/>
        <v>0</v>
      </c>
      <c r="K86" s="157">
        <f t="shared" si="13"/>
        <v>0</v>
      </c>
      <c r="L86" s="156">
        <f t="shared" si="11"/>
        <v>0</v>
      </c>
    </row>
    <row r="87" spans="3:12" ht="12" customHeight="1">
      <c r="C87" s="1">
        <v>756</v>
      </c>
      <c r="D87" s="52">
        <f t="shared" si="9"/>
        <v>16632</v>
      </c>
      <c r="E87" s="66">
        <f t="shared" si="10"/>
        <v>22302</v>
      </c>
      <c r="F87" s="53"/>
      <c r="G87" s="53"/>
      <c r="H87" s="53"/>
      <c r="J87" s="156">
        <f t="shared" si="12"/>
        <v>0</v>
      </c>
      <c r="K87" s="157">
        <f t="shared" si="13"/>
        <v>0</v>
      </c>
      <c r="L87" s="156">
        <f t="shared" si="11"/>
        <v>0</v>
      </c>
    </row>
    <row r="88" spans="3:12" ht="12" customHeight="1">
      <c r="C88" s="46">
        <v>765</v>
      </c>
      <c r="D88" s="52">
        <f t="shared" si="9"/>
        <v>16830</v>
      </c>
      <c r="E88" s="66">
        <f t="shared" si="10"/>
        <v>22567.5</v>
      </c>
      <c r="F88" s="53"/>
      <c r="G88" s="53"/>
      <c r="H88" s="53"/>
      <c r="J88" s="156">
        <f t="shared" si="12"/>
        <v>0</v>
      </c>
      <c r="K88" s="157">
        <f t="shared" si="13"/>
        <v>0</v>
      </c>
      <c r="L88" s="156">
        <f t="shared" si="11"/>
        <v>0</v>
      </c>
    </row>
    <row r="89" spans="3:12" ht="12" customHeight="1">
      <c r="C89" s="46">
        <v>774</v>
      </c>
      <c r="D89" s="52">
        <f t="shared" si="9"/>
        <v>17028</v>
      </c>
      <c r="E89" s="66">
        <f t="shared" si="10"/>
        <v>22833</v>
      </c>
      <c r="F89" s="53"/>
      <c r="G89" s="53"/>
      <c r="H89" s="53"/>
      <c r="J89" s="156">
        <f t="shared" si="12"/>
        <v>0</v>
      </c>
      <c r="K89" s="157">
        <f t="shared" si="13"/>
        <v>0</v>
      </c>
      <c r="L89" s="156">
        <f t="shared" si="11"/>
        <v>0</v>
      </c>
    </row>
    <row r="90" spans="3:12" ht="12" customHeight="1">
      <c r="C90" s="46">
        <v>783</v>
      </c>
      <c r="D90" s="52">
        <f t="shared" si="9"/>
        <v>17226</v>
      </c>
      <c r="E90" s="66">
        <f t="shared" si="10"/>
        <v>23098.5</v>
      </c>
      <c r="F90" s="53"/>
      <c r="G90" s="53"/>
      <c r="H90" s="53"/>
      <c r="J90" s="156">
        <f t="shared" si="12"/>
        <v>0</v>
      </c>
      <c r="K90" s="157">
        <f t="shared" si="13"/>
        <v>0</v>
      </c>
      <c r="L90" s="156">
        <f t="shared" si="11"/>
        <v>0</v>
      </c>
    </row>
    <row r="91" spans="3:12" ht="12" customHeight="1">
      <c r="C91" s="46">
        <v>792</v>
      </c>
      <c r="D91" s="52">
        <f t="shared" si="9"/>
        <v>17424</v>
      </c>
      <c r="E91" s="66">
        <f t="shared" si="10"/>
        <v>23364</v>
      </c>
      <c r="F91" s="53"/>
      <c r="G91" s="53"/>
      <c r="H91" s="53"/>
      <c r="J91" s="156">
        <f t="shared" si="12"/>
        <v>0</v>
      </c>
      <c r="K91" s="157">
        <f t="shared" si="13"/>
        <v>0</v>
      </c>
      <c r="L91" s="156">
        <f t="shared" si="11"/>
        <v>0</v>
      </c>
    </row>
    <row r="92" spans="3:12" ht="12" customHeight="1">
      <c r="C92" s="1">
        <v>801</v>
      </c>
      <c r="D92" s="52">
        <f t="shared" si="9"/>
        <v>17622</v>
      </c>
      <c r="E92" s="66">
        <f t="shared" si="10"/>
        <v>23629.5</v>
      </c>
      <c r="F92" s="53"/>
      <c r="G92" s="53"/>
      <c r="H92" s="53"/>
      <c r="J92" s="156">
        <f t="shared" si="12"/>
        <v>0</v>
      </c>
      <c r="K92" s="157">
        <f t="shared" si="13"/>
        <v>0</v>
      </c>
      <c r="L92" s="156">
        <f t="shared" si="11"/>
        <v>0</v>
      </c>
    </row>
    <row r="93" spans="3:12" ht="12" customHeight="1">
      <c r="C93" s="46">
        <v>810</v>
      </c>
      <c r="D93" s="52">
        <f t="shared" si="9"/>
        <v>17820</v>
      </c>
      <c r="E93" s="66">
        <f t="shared" si="10"/>
        <v>23895</v>
      </c>
      <c r="F93" s="53"/>
      <c r="G93" s="53"/>
      <c r="H93" s="53"/>
      <c r="J93" s="156">
        <f t="shared" si="12"/>
        <v>0</v>
      </c>
      <c r="K93" s="157">
        <f t="shared" si="13"/>
        <v>0</v>
      </c>
      <c r="L93" s="156">
        <f t="shared" si="11"/>
        <v>0</v>
      </c>
    </row>
    <row r="94" spans="3:12" ht="12" customHeight="1">
      <c r="C94" s="46">
        <v>819</v>
      </c>
      <c r="D94" s="52">
        <f t="shared" si="9"/>
        <v>18018</v>
      </c>
      <c r="E94" s="66">
        <f t="shared" si="10"/>
        <v>24160.5</v>
      </c>
      <c r="F94" s="53"/>
      <c r="G94" s="53"/>
      <c r="H94" s="53"/>
      <c r="J94" s="156">
        <f t="shared" si="12"/>
        <v>0</v>
      </c>
      <c r="K94" s="157">
        <f t="shared" si="13"/>
        <v>0</v>
      </c>
      <c r="L94" s="156">
        <f t="shared" si="11"/>
        <v>0</v>
      </c>
    </row>
    <row r="95" spans="3:12" ht="12" customHeight="1">
      <c r="C95" s="46">
        <v>828</v>
      </c>
      <c r="D95" s="52">
        <f t="shared" si="9"/>
        <v>18216</v>
      </c>
      <c r="E95" s="66">
        <f t="shared" si="10"/>
        <v>24426</v>
      </c>
      <c r="F95" s="53"/>
      <c r="G95" s="53"/>
      <c r="H95" s="53"/>
      <c r="J95" s="156">
        <f t="shared" si="12"/>
        <v>0</v>
      </c>
      <c r="K95" s="157">
        <f t="shared" si="13"/>
        <v>0</v>
      </c>
      <c r="L95" s="156">
        <f t="shared" si="11"/>
        <v>0</v>
      </c>
    </row>
    <row r="96" spans="3:12" ht="12" customHeight="1">
      <c r="C96" s="46">
        <v>837</v>
      </c>
      <c r="D96" s="52">
        <f t="shared" si="9"/>
        <v>18414</v>
      </c>
      <c r="E96" s="66">
        <f t="shared" si="10"/>
        <v>24691.5</v>
      </c>
      <c r="F96" s="53"/>
      <c r="G96" s="53"/>
      <c r="H96" s="53"/>
      <c r="J96" s="156">
        <f t="shared" si="12"/>
        <v>0</v>
      </c>
      <c r="K96" s="157">
        <f t="shared" si="13"/>
        <v>0</v>
      </c>
      <c r="L96" s="156">
        <f t="shared" si="11"/>
        <v>0</v>
      </c>
    </row>
    <row r="97" spans="3:12" ht="12" customHeight="1">
      <c r="C97" s="1">
        <v>846</v>
      </c>
      <c r="D97" s="52">
        <f t="shared" si="9"/>
        <v>18612</v>
      </c>
      <c r="E97" s="66">
        <f t="shared" si="10"/>
        <v>24957</v>
      </c>
      <c r="F97" s="53"/>
      <c r="G97" s="53"/>
      <c r="H97" s="53"/>
      <c r="J97" s="156">
        <f t="shared" si="12"/>
        <v>0</v>
      </c>
      <c r="K97" s="157">
        <f t="shared" si="13"/>
        <v>0</v>
      </c>
      <c r="L97" s="156">
        <f t="shared" si="11"/>
        <v>0</v>
      </c>
    </row>
    <row r="98" spans="3:12" ht="12" customHeight="1">
      <c r="C98" s="46">
        <v>855</v>
      </c>
      <c r="D98" s="52">
        <f t="shared" si="9"/>
        <v>18810</v>
      </c>
      <c r="E98" s="66">
        <f t="shared" si="10"/>
        <v>25222.5</v>
      </c>
      <c r="F98" s="53"/>
      <c r="G98" s="53"/>
      <c r="H98" s="53"/>
      <c r="J98" s="156">
        <f t="shared" si="12"/>
        <v>0</v>
      </c>
      <c r="K98" s="157">
        <f t="shared" si="13"/>
        <v>0</v>
      </c>
      <c r="L98" s="156">
        <f t="shared" si="11"/>
        <v>0</v>
      </c>
    </row>
    <row r="99" spans="3:12" ht="12" customHeight="1">
      <c r="C99" s="46">
        <v>864</v>
      </c>
      <c r="D99" s="52">
        <f t="shared" si="9"/>
        <v>19008</v>
      </c>
      <c r="E99" s="66">
        <f t="shared" si="10"/>
        <v>25488</v>
      </c>
      <c r="F99" s="53"/>
      <c r="G99" s="53"/>
      <c r="H99" s="53"/>
      <c r="J99" s="156">
        <f t="shared" si="12"/>
        <v>0</v>
      </c>
      <c r="K99" s="157">
        <f t="shared" si="13"/>
        <v>0</v>
      </c>
      <c r="L99" s="156">
        <f t="shared" si="11"/>
        <v>0</v>
      </c>
    </row>
    <row r="100" spans="3:12" ht="12" customHeight="1">
      <c r="C100" s="46">
        <v>873</v>
      </c>
      <c r="D100" s="52">
        <f t="shared" si="9"/>
        <v>19206</v>
      </c>
      <c r="E100" s="66">
        <f t="shared" si="10"/>
        <v>25753.5</v>
      </c>
      <c r="F100" s="53"/>
      <c r="G100" s="53"/>
      <c r="H100" s="53"/>
      <c r="J100" s="156">
        <f t="shared" si="12"/>
        <v>0</v>
      </c>
      <c r="K100" s="157">
        <f t="shared" si="13"/>
        <v>0</v>
      </c>
      <c r="L100" s="156">
        <f t="shared" si="11"/>
        <v>0</v>
      </c>
    </row>
    <row r="101" spans="3:12" ht="12" customHeight="1">
      <c r="C101" s="46">
        <v>882</v>
      </c>
      <c r="D101" s="52">
        <f t="shared" si="9"/>
        <v>19404</v>
      </c>
      <c r="E101" s="66">
        <f t="shared" si="10"/>
        <v>26019</v>
      </c>
      <c r="F101" s="53"/>
      <c r="G101" s="53"/>
      <c r="H101" s="53"/>
      <c r="J101" s="156">
        <f t="shared" si="12"/>
        <v>0</v>
      </c>
      <c r="K101" s="157">
        <f t="shared" si="13"/>
        <v>0</v>
      </c>
      <c r="L101" s="156">
        <f t="shared" si="11"/>
        <v>0</v>
      </c>
    </row>
    <row r="102" spans="3:12" ht="12" customHeight="1">
      <c r="C102" s="1">
        <v>891</v>
      </c>
      <c r="D102" s="52">
        <f t="shared" si="9"/>
        <v>19602</v>
      </c>
      <c r="E102" s="66">
        <f t="shared" si="10"/>
        <v>26284.5</v>
      </c>
      <c r="F102" s="53"/>
      <c r="G102" s="53"/>
      <c r="H102" s="53"/>
      <c r="J102" s="156">
        <f t="shared" si="12"/>
        <v>0</v>
      </c>
      <c r="K102" s="157">
        <f t="shared" si="13"/>
        <v>0</v>
      </c>
      <c r="L102" s="156">
        <f t="shared" si="11"/>
        <v>0</v>
      </c>
    </row>
    <row r="103" spans="3:12" ht="12" customHeight="1">
      <c r="C103" s="46">
        <v>900</v>
      </c>
      <c r="D103" s="52">
        <f t="shared" si="9"/>
        <v>19800</v>
      </c>
      <c r="E103" s="66">
        <f t="shared" si="10"/>
        <v>26550</v>
      </c>
      <c r="F103" s="53"/>
      <c r="G103" s="53"/>
      <c r="H103" s="53"/>
      <c r="J103" s="156">
        <f t="shared" si="12"/>
        <v>0</v>
      </c>
      <c r="K103" s="157">
        <f t="shared" si="13"/>
        <v>0</v>
      </c>
      <c r="L103" s="156">
        <f t="shared" si="11"/>
        <v>0</v>
      </c>
    </row>
    <row r="104" spans="3:12" ht="12" customHeight="1">
      <c r="C104" s="46">
        <v>909</v>
      </c>
      <c r="D104" s="52">
        <f t="shared" si="9"/>
        <v>19998</v>
      </c>
      <c r="E104" s="66">
        <f t="shared" si="10"/>
        <v>26815.5</v>
      </c>
      <c r="F104" s="53"/>
      <c r="G104" s="53"/>
      <c r="H104" s="53"/>
      <c r="J104" s="156">
        <f t="shared" si="12"/>
        <v>0</v>
      </c>
      <c r="K104" s="157">
        <f t="shared" si="13"/>
        <v>0</v>
      </c>
      <c r="L104" s="156">
        <f t="shared" si="11"/>
        <v>0</v>
      </c>
    </row>
    <row r="105" spans="3:12" ht="12" customHeight="1">
      <c r="C105" s="46">
        <v>918</v>
      </c>
      <c r="D105" s="52">
        <f t="shared" si="9"/>
        <v>20196</v>
      </c>
      <c r="E105" s="66">
        <f t="shared" si="10"/>
        <v>27081</v>
      </c>
      <c r="F105" s="53"/>
      <c r="G105" s="53"/>
      <c r="H105" s="53"/>
      <c r="J105" s="156">
        <f t="shared" si="12"/>
        <v>0</v>
      </c>
      <c r="K105" s="157">
        <f t="shared" si="13"/>
        <v>0</v>
      </c>
      <c r="L105" s="156">
        <f t="shared" si="11"/>
        <v>0</v>
      </c>
    </row>
    <row r="106" spans="3:12" ht="12" customHeight="1">
      <c r="C106" s="46">
        <v>927</v>
      </c>
      <c r="D106" s="52">
        <f t="shared" si="9"/>
        <v>20394</v>
      </c>
      <c r="E106" s="66">
        <f t="shared" si="10"/>
        <v>27346.5</v>
      </c>
      <c r="F106" s="53"/>
      <c r="G106" s="53"/>
      <c r="H106" s="53"/>
      <c r="J106" s="156">
        <f t="shared" si="12"/>
        <v>0</v>
      </c>
      <c r="K106" s="157">
        <f t="shared" ref="K106:K137" si="14">IF($I$1=0,K105,(IF($I$1=$I$4,D106,(IF($I$1=$I$5,E106,)))))</f>
        <v>0</v>
      </c>
      <c r="L106" s="156">
        <f t="shared" si="11"/>
        <v>0</v>
      </c>
    </row>
    <row r="107" spans="3:12" ht="12" customHeight="1">
      <c r="C107" s="1">
        <v>936</v>
      </c>
      <c r="D107" s="52">
        <f t="shared" si="9"/>
        <v>20592</v>
      </c>
      <c r="E107" s="66">
        <f t="shared" si="10"/>
        <v>27612</v>
      </c>
      <c r="F107" s="53"/>
      <c r="G107" s="53"/>
      <c r="H107" s="53"/>
      <c r="J107" s="156">
        <f t="shared" si="12"/>
        <v>0</v>
      </c>
      <c r="K107" s="157">
        <f t="shared" si="14"/>
        <v>0</v>
      </c>
      <c r="L107" s="156">
        <f t="shared" si="11"/>
        <v>0</v>
      </c>
    </row>
    <row r="108" spans="3:12" ht="12" customHeight="1">
      <c r="C108" s="46">
        <v>945</v>
      </c>
      <c r="D108" s="52">
        <f t="shared" si="9"/>
        <v>20790</v>
      </c>
      <c r="E108" s="66">
        <f t="shared" si="10"/>
        <v>27877.5</v>
      </c>
      <c r="F108" s="53"/>
      <c r="G108" s="53"/>
      <c r="H108" s="53"/>
      <c r="J108" s="156">
        <f t="shared" si="12"/>
        <v>0</v>
      </c>
      <c r="K108" s="157">
        <f t="shared" si="14"/>
        <v>0</v>
      </c>
      <c r="L108" s="156">
        <f t="shared" si="11"/>
        <v>0</v>
      </c>
    </row>
    <row r="109" spans="3:12" ht="12" customHeight="1">
      <c r="C109" s="46">
        <v>954</v>
      </c>
      <c r="D109" s="52">
        <f t="shared" si="9"/>
        <v>20988</v>
      </c>
      <c r="E109" s="66">
        <f t="shared" si="10"/>
        <v>28143</v>
      </c>
      <c r="F109" s="53"/>
      <c r="G109" s="53"/>
      <c r="H109" s="53"/>
      <c r="J109" s="156">
        <f t="shared" si="12"/>
        <v>0</v>
      </c>
      <c r="K109" s="157">
        <f t="shared" si="14"/>
        <v>0</v>
      </c>
      <c r="L109" s="156">
        <f t="shared" si="11"/>
        <v>0</v>
      </c>
    </row>
    <row r="110" spans="3:12" ht="12" customHeight="1">
      <c r="C110" s="46">
        <v>963</v>
      </c>
      <c r="D110" s="52">
        <f t="shared" si="9"/>
        <v>21186</v>
      </c>
      <c r="E110" s="66">
        <f t="shared" si="10"/>
        <v>28408.5</v>
      </c>
      <c r="F110" s="53"/>
      <c r="G110" s="53"/>
      <c r="H110" s="53"/>
      <c r="J110" s="156">
        <f t="shared" si="12"/>
        <v>0</v>
      </c>
      <c r="K110" s="157">
        <f t="shared" si="14"/>
        <v>0</v>
      </c>
      <c r="L110" s="156">
        <f t="shared" si="11"/>
        <v>0</v>
      </c>
    </row>
    <row r="111" spans="3:12" ht="12" customHeight="1">
      <c r="C111" s="46">
        <v>972</v>
      </c>
      <c r="D111" s="52">
        <f t="shared" si="9"/>
        <v>21384</v>
      </c>
      <c r="E111" s="66">
        <f t="shared" si="10"/>
        <v>28674</v>
      </c>
      <c r="F111" s="53"/>
      <c r="G111" s="53"/>
      <c r="H111" s="53"/>
      <c r="J111" s="156">
        <f t="shared" si="12"/>
        <v>0</v>
      </c>
      <c r="K111" s="157">
        <f t="shared" si="14"/>
        <v>0</v>
      </c>
      <c r="L111" s="156">
        <f t="shared" si="11"/>
        <v>0</v>
      </c>
    </row>
    <row r="112" spans="3:12" ht="12" customHeight="1">
      <c r="C112" s="1">
        <v>981</v>
      </c>
      <c r="D112" s="52">
        <f t="shared" si="9"/>
        <v>21582</v>
      </c>
      <c r="E112" s="66">
        <f t="shared" si="10"/>
        <v>28939.5</v>
      </c>
      <c r="F112" s="53"/>
      <c r="G112" s="53"/>
      <c r="H112" s="53"/>
      <c r="J112" s="156">
        <f t="shared" si="12"/>
        <v>0</v>
      </c>
      <c r="K112" s="157">
        <f t="shared" si="14"/>
        <v>0</v>
      </c>
      <c r="L112" s="156">
        <f t="shared" si="11"/>
        <v>0</v>
      </c>
    </row>
    <row r="113" spans="3:12" ht="12" customHeight="1">
      <c r="C113" s="46">
        <v>990</v>
      </c>
      <c r="D113" s="52">
        <f t="shared" si="9"/>
        <v>21780</v>
      </c>
      <c r="E113" s="66">
        <f t="shared" si="10"/>
        <v>29205</v>
      </c>
      <c r="F113" s="53"/>
      <c r="G113" s="53"/>
      <c r="H113" s="53"/>
      <c r="J113" s="156">
        <f t="shared" si="12"/>
        <v>0</v>
      </c>
      <c r="K113" s="157">
        <f t="shared" si="14"/>
        <v>0</v>
      </c>
      <c r="L113" s="156">
        <f t="shared" si="11"/>
        <v>0</v>
      </c>
    </row>
    <row r="114" spans="3:12" ht="12" customHeight="1">
      <c r="C114" s="46">
        <v>999</v>
      </c>
      <c r="D114" s="52">
        <f t="shared" si="9"/>
        <v>21978</v>
      </c>
      <c r="E114" s="66">
        <f t="shared" si="10"/>
        <v>29470.5</v>
      </c>
      <c r="F114" s="53"/>
      <c r="G114" s="53"/>
      <c r="H114" s="53"/>
      <c r="J114" s="156">
        <f t="shared" si="12"/>
        <v>0</v>
      </c>
      <c r="K114" s="157">
        <f t="shared" si="14"/>
        <v>0</v>
      </c>
      <c r="L114" s="156">
        <f t="shared" si="11"/>
        <v>0</v>
      </c>
    </row>
    <row r="115" spans="3:12" ht="12" customHeight="1">
      <c r="C115" s="46">
        <v>1008</v>
      </c>
      <c r="D115" s="52">
        <f t="shared" si="9"/>
        <v>22176</v>
      </c>
      <c r="E115" s="66">
        <f t="shared" si="10"/>
        <v>29736</v>
      </c>
      <c r="F115" s="53"/>
      <c r="G115" s="53"/>
      <c r="H115" s="53"/>
      <c r="J115" s="156">
        <f t="shared" si="12"/>
        <v>0</v>
      </c>
      <c r="K115" s="157">
        <f t="shared" si="14"/>
        <v>0</v>
      </c>
      <c r="L115" s="156">
        <f t="shared" si="11"/>
        <v>0</v>
      </c>
    </row>
    <row r="116" spans="3:12" ht="12" customHeight="1">
      <c r="C116" s="46">
        <v>1017</v>
      </c>
      <c r="D116" s="52">
        <f t="shared" si="9"/>
        <v>22374</v>
      </c>
      <c r="E116" s="66">
        <f t="shared" si="10"/>
        <v>30001.5</v>
      </c>
      <c r="F116" s="53"/>
      <c r="G116" s="53"/>
      <c r="H116" s="53"/>
      <c r="J116" s="156">
        <f t="shared" si="12"/>
        <v>0</v>
      </c>
      <c r="K116" s="157">
        <f t="shared" si="14"/>
        <v>0</v>
      </c>
      <c r="L116" s="156">
        <f t="shared" si="11"/>
        <v>0</v>
      </c>
    </row>
    <row r="117" spans="3:12" ht="12" customHeight="1">
      <c r="C117" s="1">
        <v>1026</v>
      </c>
      <c r="D117" s="52">
        <f t="shared" si="9"/>
        <v>22572</v>
      </c>
      <c r="E117" s="66">
        <f t="shared" si="10"/>
        <v>30267</v>
      </c>
      <c r="F117" s="53"/>
      <c r="G117" s="53"/>
      <c r="H117" s="53"/>
      <c r="J117" s="156">
        <f t="shared" si="12"/>
        <v>0</v>
      </c>
      <c r="K117" s="157">
        <f t="shared" si="14"/>
        <v>0</v>
      </c>
      <c r="L117" s="156">
        <f t="shared" si="11"/>
        <v>0</v>
      </c>
    </row>
    <row r="118" spans="3:12" ht="12" customHeight="1">
      <c r="C118" s="46">
        <v>1035</v>
      </c>
      <c r="D118" s="52">
        <f t="shared" si="9"/>
        <v>22770</v>
      </c>
      <c r="E118" s="66">
        <f t="shared" si="10"/>
        <v>30532.5</v>
      </c>
      <c r="F118" s="53"/>
      <c r="G118" s="53"/>
      <c r="H118" s="53"/>
      <c r="J118" s="156">
        <f t="shared" si="12"/>
        <v>0</v>
      </c>
      <c r="K118" s="157">
        <f t="shared" si="14"/>
        <v>0</v>
      </c>
      <c r="L118" s="156">
        <f t="shared" si="11"/>
        <v>0</v>
      </c>
    </row>
    <row r="119" spans="3:12" ht="12" customHeight="1">
      <c r="C119" s="46">
        <v>1044</v>
      </c>
      <c r="D119" s="52">
        <f t="shared" si="9"/>
        <v>22968</v>
      </c>
      <c r="E119" s="66">
        <f t="shared" si="10"/>
        <v>30798</v>
      </c>
      <c r="F119" s="53"/>
      <c r="G119" s="53"/>
      <c r="H119" s="53"/>
      <c r="J119" s="156">
        <f t="shared" si="12"/>
        <v>0</v>
      </c>
      <c r="K119" s="157">
        <f t="shared" si="14"/>
        <v>0</v>
      </c>
      <c r="L119" s="156">
        <f t="shared" si="11"/>
        <v>0</v>
      </c>
    </row>
    <row r="120" spans="3:12" ht="12" customHeight="1">
      <c r="C120" s="46">
        <v>1053</v>
      </c>
      <c r="D120" s="52">
        <f t="shared" si="9"/>
        <v>23166</v>
      </c>
      <c r="E120" s="66">
        <f t="shared" si="10"/>
        <v>31063.5</v>
      </c>
      <c r="F120" s="53"/>
      <c r="G120" s="53"/>
      <c r="H120" s="53"/>
      <c r="J120" s="156">
        <f t="shared" si="12"/>
        <v>0</v>
      </c>
      <c r="K120" s="157">
        <f t="shared" si="14"/>
        <v>0</v>
      </c>
      <c r="L120" s="156">
        <f t="shared" si="11"/>
        <v>0</v>
      </c>
    </row>
    <row r="121" spans="3:12" ht="12" customHeight="1">
      <c r="C121" s="46">
        <v>1062</v>
      </c>
      <c r="D121" s="52">
        <f t="shared" si="9"/>
        <v>23364</v>
      </c>
      <c r="E121" s="66">
        <f t="shared" si="10"/>
        <v>31329</v>
      </c>
      <c r="F121" s="53"/>
      <c r="G121" s="53"/>
      <c r="H121" s="53"/>
      <c r="J121" s="156">
        <f t="shared" si="12"/>
        <v>0</v>
      </c>
      <c r="K121" s="157">
        <f t="shared" si="14"/>
        <v>0</v>
      </c>
      <c r="L121" s="156">
        <f t="shared" si="11"/>
        <v>0</v>
      </c>
    </row>
    <row r="122" spans="3:12" ht="12" customHeight="1">
      <c r="C122" s="1">
        <v>1071</v>
      </c>
      <c r="D122" s="52">
        <f t="shared" si="9"/>
        <v>23562</v>
      </c>
      <c r="E122" s="66">
        <f t="shared" si="10"/>
        <v>31594.5</v>
      </c>
      <c r="F122" s="53"/>
      <c r="G122" s="53"/>
      <c r="H122" s="53"/>
      <c r="J122" s="156">
        <f t="shared" si="12"/>
        <v>0</v>
      </c>
      <c r="K122" s="157">
        <f t="shared" si="14"/>
        <v>0</v>
      </c>
      <c r="L122" s="156">
        <f t="shared" si="11"/>
        <v>0</v>
      </c>
    </row>
    <row r="123" spans="3:12" ht="12" customHeight="1">
      <c r="C123" s="46">
        <v>1080</v>
      </c>
      <c r="D123" s="52">
        <f t="shared" si="9"/>
        <v>23760</v>
      </c>
      <c r="E123" s="66">
        <f t="shared" si="10"/>
        <v>31860</v>
      </c>
      <c r="F123" s="53"/>
      <c r="G123" s="53"/>
      <c r="H123" s="53"/>
      <c r="J123" s="156">
        <f t="shared" si="12"/>
        <v>0</v>
      </c>
      <c r="K123" s="157">
        <f t="shared" si="14"/>
        <v>0</v>
      </c>
      <c r="L123" s="156">
        <f t="shared" si="11"/>
        <v>0</v>
      </c>
    </row>
    <row r="124" spans="3:12" ht="12" customHeight="1">
      <c r="C124" s="46">
        <v>1089</v>
      </c>
      <c r="D124" s="52">
        <f t="shared" si="9"/>
        <v>23958</v>
      </c>
      <c r="E124" s="66">
        <f t="shared" si="10"/>
        <v>32125.5</v>
      </c>
      <c r="F124" s="53"/>
      <c r="G124" s="53"/>
      <c r="H124" s="53"/>
      <c r="J124" s="156">
        <f t="shared" si="12"/>
        <v>0</v>
      </c>
      <c r="K124" s="157">
        <f t="shared" si="14"/>
        <v>0</v>
      </c>
      <c r="L124" s="156">
        <f t="shared" si="11"/>
        <v>0</v>
      </c>
    </row>
    <row r="125" spans="3:12" ht="12" customHeight="1">
      <c r="C125" s="46">
        <v>1098</v>
      </c>
      <c r="D125" s="52">
        <f t="shared" si="9"/>
        <v>24156</v>
      </c>
      <c r="E125" s="66">
        <f t="shared" si="10"/>
        <v>32391</v>
      </c>
      <c r="F125" s="53"/>
      <c r="G125" s="53"/>
      <c r="H125" s="53"/>
      <c r="J125" s="156">
        <f t="shared" si="12"/>
        <v>0</v>
      </c>
      <c r="K125" s="157">
        <f t="shared" si="14"/>
        <v>0</v>
      </c>
      <c r="L125" s="156">
        <f t="shared" si="11"/>
        <v>0</v>
      </c>
    </row>
    <row r="126" spans="3:12" ht="12" customHeight="1">
      <c r="C126" s="46">
        <v>1107</v>
      </c>
      <c r="D126" s="52">
        <f t="shared" si="9"/>
        <v>24354</v>
      </c>
      <c r="E126" s="66">
        <f t="shared" si="10"/>
        <v>32656.5</v>
      </c>
      <c r="F126" s="53"/>
      <c r="G126" s="53"/>
      <c r="H126" s="53"/>
      <c r="J126" s="156">
        <f t="shared" si="12"/>
        <v>0</v>
      </c>
      <c r="K126" s="157">
        <f t="shared" si="14"/>
        <v>0</v>
      </c>
      <c r="L126" s="156">
        <f t="shared" si="11"/>
        <v>0</v>
      </c>
    </row>
    <row r="127" spans="3:12" ht="12" customHeight="1">
      <c r="C127" s="1">
        <v>1116</v>
      </c>
      <c r="D127" s="52">
        <f t="shared" si="9"/>
        <v>24552</v>
      </c>
      <c r="E127" s="66">
        <f t="shared" si="10"/>
        <v>32922</v>
      </c>
      <c r="F127" s="53"/>
      <c r="G127" s="53"/>
      <c r="H127" s="53"/>
      <c r="J127" s="156">
        <f t="shared" si="12"/>
        <v>0</v>
      </c>
      <c r="K127" s="157">
        <f t="shared" si="14"/>
        <v>0</v>
      </c>
      <c r="L127" s="156">
        <f t="shared" si="11"/>
        <v>0</v>
      </c>
    </row>
    <row r="128" spans="3:12" ht="12" customHeight="1">
      <c r="C128" s="46">
        <v>1125</v>
      </c>
      <c r="D128" s="52">
        <f t="shared" si="9"/>
        <v>24750</v>
      </c>
      <c r="E128" s="66">
        <f t="shared" si="10"/>
        <v>33187.5</v>
      </c>
      <c r="F128" s="53"/>
      <c r="G128" s="53"/>
      <c r="H128" s="53"/>
      <c r="J128" s="156">
        <f t="shared" si="12"/>
        <v>0</v>
      </c>
      <c r="K128" s="157">
        <f t="shared" si="14"/>
        <v>0</v>
      </c>
      <c r="L128" s="156">
        <f t="shared" si="11"/>
        <v>0</v>
      </c>
    </row>
    <row r="129" spans="3:12" ht="12" customHeight="1">
      <c r="C129" s="46">
        <v>1134</v>
      </c>
      <c r="D129" s="52">
        <f t="shared" si="9"/>
        <v>24948</v>
      </c>
      <c r="E129" s="66">
        <f t="shared" si="10"/>
        <v>33453</v>
      </c>
      <c r="F129" s="53"/>
      <c r="G129" s="53"/>
      <c r="H129" s="53"/>
      <c r="J129" s="156">
        <f t="shared" si="12"/>
        <v>0</v>
      </c>
      <c r="K129" s="157">
        <f t="shared" si="14"/>
        <v>0</v>
      </c>
      <c r="L129" s="156">
        <f t="shared" si="11"/>
        <v>0</v>
      </c>
    </row>
    <row r="130" spans="3:12" ht="12" customHeight="1">
      <c r="C130" s="46">
        <v>1143</v>
      </c>
      <c r="D130" s="52">
        <f t="shared" si="9"/>
        <v>25146</v>
      </c>
      <c r="E130" s="66">
        <f t="shared" si="10"/>
        <v>33718.5</v>
      </c>
      <c r="F130" s="53"/>
      <c r="G130" s="53"/>
      <c r="H130" s="53"/>
      <c r="J130" s="156">
        <f t="shared" si="12"/>
        <v>0</v>
      </c>
      <c r="K130" s="157">
        <f t="shared" si="14"/>
        <v>0</v>
      </c>
      <c r="L130" s="156">
        <f t="shared" si="11"/>
        <v>0</v>
      </c>
    </row>
    <row r="131" spans="3:12" ht="12" customHeight="1">
      <c r="C131" s="46">
        <v>1152</v>
      </c>
      <c r="D131" s="52">
        <f t="shared" si="9"/>
        <v>25344</v>
      </c>
      <c r="E131" s="66">
        <f t="shared" si="10"/>
        <v>33984</v>
      </c>
      <c r="F131" s="53"/>
      <c r="G131" s="53"/>
      <c r="H131" s="53"/>
      <c r="J131" s="156">
        <f t="shared" si="12"/>
        <v>0</v>
      </c>
      <c r="K131" s="157">
        <f t="shared" si="14"/>
        <v>0</v>
      </c>
      <c r="L131" s="156">
        <f t="shared" si="11"/>
        <v>0</v>
      </c>
    </row>
    <row r="132" spans="3:12" ht="12" customHeight="1">
      <c r="C132" s="1">
        <v>1161</v>
      </c>
      <c r="D132" s="52">
        <f t="shared" si="9"/>
        <v>25542</v>
      </c>
      <c r="E132" s="66">
        <f t="shared" si="10"/>
        <v>34249.5</v>
      </c>
      <c r="F132" s="53"/>
      <c r="G132" s="53"/>
      <c r="H132" s="53"/>
      <c r="J132" s="156">
        <f t="shared" si="12"/>
        <v>0</v>
      </c>
      <c r="K132" s="157">
        <f t="shared" si="14"/>
        <v>0</v>
      </c>
      <c r="L132" s="156">
        <f t="shared" si="11"/>
        <v>0</v>
      </c>
    </row>
    <row r="133" spans="3:12" ht="12" customHeight="1">
      <c r="C133" s="46">
        <v>1170</v>
      </c>
      <c r="D133" s="52">
        <f t="shared" ref="D133:D147" si="15">SUM($D$2*C133)</f>
        <v>25740</v>
      </c>
      <c r="E133" s="66">
        <f t="shared" ref="E133:E147" si="16">SUM($E$2*C133)</f>
        <v>34515</v>
      </c>
      <c r="F133" s="53"/>
      <c r="G133" s="53"/>
      <c r="H133" s="53"/>
      <c r="J133" s="156">
        <f t="shared" si="12"/>
        <v>0</v>
      </c>
      <c r="K133" s="157">
        <f t="shared" si="14"/>
        <v>0</v>
      </c>
      <c r="L133" s="156">
        <f t="shared" ref="L133:L147" si="17">IF($I$1=0,0,(IF($I$1=$I$4,$H$4,(IF($I$1=$I$5,$H$5,(IF($I$1=$I$6,H135,(IF($I$1=$I$7,H140,)))))))))</f>
        <v>0</v>
      </c>
    </row>
    <row r="134" spans="3:12" ht="12" customHeight="1">
      <c r="C134" s="46">
        <v>1179</v>
      </c>
      <c r="D134" s="52">
        <f t="shared" si="15"/>
        <v>25938</v>
      </c>
      <c r="E134" s="66">
        <f t="shared" si="16"/>
        <v>34780.5</v>
      </c>
      <c r="F134" s="53"/>
      <c r="G134" s="53"/>
      <c r="H134" s="53"/>
      <c r="J134" s="156">
        <f t="shared" si="12"/>
        <v>0</v>
      </c>
      <c r="K134" s="157">
        <f t="shared" si="14"/>
        <v>0</v>
      </c>
      <c r="L134" s="156">
        <f t="shared" si="17"/>
        <v>0</v>
      </c>
    </row>
    <row r="135" spans="3:12" ht="12" customHeight="1">
      <c r="C135" s="46">
        <v>1188</v>
      </c>
      <c r="D135" s="52">
        <f t="shared" si="15"/>
        <v>26136</v>
      </c>
      <c r="E135" s="66">
        <f t="shared" si="16"/>
        <v>35046</v>
      </c>
      <c r="F135" s="53"/>
      <c r="G135" s="53"/>
      <c r="H135" s="53"/>
      <c r="J135" s="156">
        <f t="shared" si="12"/>
        <v>0</v>
      </c>
      <c r="K135" s="157">
        <f t="shared" si="14"/>
        <v>0</v>
      </c>
      <c r="L135" s="156">
        <f t="shared" si="17"/>
        <v>0</v>
      </c>
    </row>
    <row r="136" spans="3:12" ht="12" customHeight="1">
      <c r="C136" s="46">
        <v>1197</v>
      </c>
      <c r="D136" s="52">
        <f t="shared" si="15"/>
        <v>26334</v>
      </c>
      <c r="E136" s="66">
        <f t="shared" si="16"/>
        <v>35311.5</v>
      </c>
      <c r="F136" s="53"/>
      <c r="G136" s="53"/>
      <c r="H136" s="53"/>
      <c r="J136" s="156">
        <f t="shared" si="12"/>
        <v>0</v>
      </c>
      <c r="K136" s="157">
        <f t="shared" si="14"/>
        <v>0</v>
      </c>
      <c r="L136" s="156">
        <f t="shared" si="17"/>
        <v>0</v>
      </c>
    </row>
    <row r="137" spans="3:12" ht="12" customHeight="1">
      <c r="C137" s="1">
        <v>1206</v>
      </c>
      <c r="D137" s="52">
        <f t="shared" si="15"/>
        <v>26532</v>
      </c>
      <c r="E137" s="66">
        <f t="shared" si="16"/>
        <v>35577</v>
      </c>
      <c r="F137" s="53"/>
      <c r="G137" s="53"/>
      <c r="H137" s="53"/>
      <c r="J137" s="156">
        <f t="shared" si="12"/>
        <v>0</v>
      </c>
      <c r="K137" s="157">
        <f t="shared" si="14"/>
        <v>0</v>
      </c>
      <c r="L137" s="156">
        <f t="shared" si="17"/>
        <v>0</v>
      </c>
    </row>
    <row r="138" spans="3:12" ht="12" customHeight="1">
      <c r="C138" s="46">
        <v>1215</v>
      </c>
      <c r="D138" s="52">
        <f t="shared" si="15"/>
        <v>26730</v>
      </c>
      <c r="E138" s="66">
        <f t="shared" si="16"/>
        <v>35842.5</v>
      </c>
      <c r="F138" s="53"/>
      <c r="G138" s="53"/>
      <c r="H138" s="53"/>
      <c r="J138" s="156">
        <f t="shared" ref="J138:J147" si="18">IF($I$1=0,0,(IF($I$1=$I$4,C138,(IF($I$1=$I$5,C138,)))))</f>
        <v>0</v>
      </c>
      <c r="K138" s="157">
        <f t="shared" ref="K138:K147" si="19">IF($I$1=0,K137,(IF($I$1=$I$4,D138,(IF($I$1=$I$5,E138,)))))</f>
        <v>0</v>
      </c>
      <c r="L138" s="156">
        <f t="shared" si="17"/>
        <v>0</v>
      </c>
    </row>
    <row r="139" spans="3:12" ht="12" customHeight="1">
      <c r="C139" s="46">
        <v>1224</v>
      </c>
      <c r="D139" s="52">
        <f t="shared" si="15"/>
        <v>26928</v>
      </c>
      <c r="E139" s="66">
        <f t="shared" si="16"/>
        <v>36108</v>
      </c>
      <c r="F139" s="53"/>
      <c r="G139" s="53"/>
      <c r="H139" s="53"/>
      <c r="J139" s="156">
        <f t="shared" si="18"/>
        <v>0</v>
      </c>
      <c r="K139" s="157">
        <f t="shared" si="19"/>
        <v>0</v>
      </c>
      <c r="L139" s="156">
        <f t="shared" si="17"/>
        <v>0</v>
      </c>
    </row>
    <row r="140" spans="3:12" ht="12" customHeight="1">
      <c r="C140" s="46">
        <v>1233</v>
      </c>
      <c r="D140" s="52">
        <f t="shared" si="15"/>
        <v>27126</v>
      </c>
      <c r="E140" s="66">
        <f t="shared" si="16"/>
        <v>36373.5</v>
      </c>
      <c r="F140" s="53"/>
      <c r="G140" s="53"/>
      <c r="H140" s="53"/>
      <c r="J140" s="156">
        <f t="shared" si="18"/>
        <v>0</v>
      </c>
      <c r="K140" s="157">
        <f t="shared" si="19"/>
        <v>0</v>
      </c>
      <c r="L140" s="156">
        <f t="shared" si="17"/>
        <v>0</v>
      </c>
    </row>
    <row r="141" spans="3:12" ht="12" customHeight="1">
      <c r="C141" s="46">
        <v>1242</v>
      </c>
      <c r="D141" s="52">
        <f t="shared" si="15"/>
        <v>27324</v>
      </c>
      <c r="E141" s="66">
        <f t="shared" si="16"/>
        <v>36639</v>
      </c>
      <c r="F141" s="53"/>
      <c r="G141" s="53"/>
      <c r="H141" s="53"/>
      <c r="J141" s="156">
        <f t="shared" si="18"/>
        <v>0</v>
      </c>
      <c r="K141" s="157">
        <f t="shared" si="19"/>
        <v>0</v>
      </c>
      <c r="L141" s="156">
        <f t="shared" si="17"/>
        <v>0</v>
      </c>
    </row>
    <row r="142" spans="3:12" ht="12" customHeight="1">
      <c r="C142" s="1">
        <v>1251</v>
      </c>
      <c r="D142" s="52">
        <f t="shared" si="15"/>
        <v>27522</v>
      </c>
      <c r="E142" s="66">
        <f t="shared" si="16"/>
        <v>36904.5</v>
      </c>
      <c r="F142" s="53"/>
      <c r="G142" s="53"/>
      <c r="H142" s="53"/>
      <c r="J142" s="156">
        <f t="shared" si="18"/>
        <v>0</v>
      </c>
      <c r="K142" s="157">
        <f t="shared" si="19"/>
        <v>0</v>
      </c>
      <c r="L142" s="156">
        <f t="shared" si="17"/>
        <v>0</v>
      </c>
    </row>
    <row r="143" spans="3:12" ht="12" customHeight="1">
      <c r="C143" s="46">
        <v>1260</v>
      </c>
      <c r="D143" s="52">
        <f t="shared" si="15"/>
        <v>27720</v>
      </c>
      <c r="E143" s="66">
        <f t="shared" si="16"/>
        <v>37170</v>
      </c>
      <c r="F143" s="53"/>
      <c r="G143" s="53"/>
      <c r="H143" s="53"/>
      <c r="J143" s="156">
        <f t="shared" si="18"/>
        <v>0</v>
      </c>
      <c r="K143" s="157">
        <f t="shared" si="19"/>
        <v>0</v>
      </c>
      <c r="L143" s="156">
        <f t="shared" si="17"/>
        <v>0</v>
      </c>
    </row>
    <row r="144" spans="3:12" ht="12" customHeight="1">
      <c r="C144" s="46">
        <v>1269</v>
      </c>
      <c r="D144" s="52">
        <f t="shared" si="15"/>
        <v>27918</v>
      </c>
      <c r="E144" s="66">
        <f t="shared" si="16"/>
        <v>37435.5</v>
      </c>
      <c r="F144" s="53"/>
      <c r="H144" s="53"/>
      <c r="J144" s="156">
        <f t="shared" si="18"/>
        <v>0</v>
      </c>
      <c r="K144" s="157">
        <f t="shared" si="19"/>
        <v>0</v>
      </c>
      <c r="L144" s="156">
        <f t="shared" si="17"/>
        <v>0</v>
      </c>
    </row>
    <row r="145" spans="3:12" ht="12" customHeight="1">
      <c r="C145" s="46">
        <v>1278</v>
      </c>
      <c r="D145" s="52">
        <f t="shared" si="15"/>
        <v>28116</v>
      </c>
      <c r="E145" s="66">
        <f t="shared" si="16"/>
        <v>37701</v>
      </c>
      <c r="F145" s="53"/>
      <c r="H145" s="53"/>
      <c r="J145" s="156">
        <f t="shared" si="18"/>
        <v>0</v>
      </c>
      <c r="K145" s="157">
        <f t="shared" si="19"/>
        <v>0</v>
      </c>
      <c r="L145" s="156">
        <f t="shared" si="17"/>
        <v>0</v>
      </c>
    </row>
    <row r="146" spans="3:12" ht="12" customHeight="1">
      <c r="C146" s="46">
        <v>1287</v>
      </c>
      <c r="D146" s="52">
        <f t="shared" si="15"/>
        <v>28314</v>
      </c>
      <c r="E146" s="66">
        <f t="shared" si="16"/>
        <v>37966.5</v>
      </c>
      <c r="F146" s="53"/>
      <c r="J146" s="156">
        <f t="shared" si="18"/>
        <v>0</v>
      </c>
      <c r="K146" s="157">
        <f t="shared" si="19"/>
        <v>0</v>
      </c>
      <c r="L146" s="156">
        <f t="shared" si="17"/>
        <v>0</v>
      </c>
    </row>
    <row r="147" spans="3:12" ht="12" customHeight="1">
      <c r="C147" s="1">
        <v>1296</v>
      </c>
      <c r="D147" s="52">
        <f t="shared" si="15"/>
        <v>28512</v>
      </c>
      <c r="E147" s="67">
        <f t="shared" si="16"/>
        <v>38232</v>
      </c>
      <c r="J147" s="156">
        <f t="shared" si="18"/>
        <v>0</v>
      </c>
      <c r="K147" s="157">
        <f t="shared" si="19"/>
        <v>0</v>
      </c>
      <c r="L147" s="156">
        <f t="shared" si="17"/>
        <v>0</v>
      </c>
    </row>
  </sheetData>
  <sheetProtection password="C9A3" sheet="1" objects="1" scenarios="1" selectLockedCells="1"/>
  <phoneticPr fontId="0" type="noConversion"/>
  <conditionalFormatting sqref="F32">
    <cfRule type="cellIs" dxfId="1" priority="4" operator="equal">
      <formula>$C$30</formula>
    </cfRule>
  </conditionalFormatting>
  <conditionalFormatting sqref="F32">
    <cfRule type="cellIs" dxfId="0" priority="3" operator="equal">
      <formula>$C$34</formula>
    </cfRule>
  </conditionalFormatting>
  <printOptions horizontalCentered="1" gridLines="1"/>
  <pageMargins left="0" right="0" top="0.59055118110236227" bottom="0" header="0" footer="0"/>
  <pageSetup paperSize="9" orientation="landscape" r:id="rId1"/>
  <headerFooter alignWithMargins="0">
    <oddHeader>&amp;CPAPER 2012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6"/>
  <sheetViews>
    <sheetView showGridLines="0" zoomScaleNormal="100" workbookViewId="0">
      <selection activeCell="A2" sqref="A2"/>
    </sheetView>
  </sheetViews>
  <sheetFormatPr defaultRowHeight="11.25"/>
  <cols>
    <col min="1" max="1" width="131.42578125" style="21" customWidth="1"/>
    <col min="2" max="2" width="9.140625" style="21" customWidth="1"/>
    <col min="3" max="16384" width="9.140625" style="21"/>
  </cols>
  <sheetData>
    <row r="1" spans="1:13" ht="12.75">
      <c r="A1" s="44" t="str">
        <f>Stand!$L$1</f>
        <v>English</v>
      </c>
    </row>
    <row r="2" spans="1:13" s="28" customFormat="1" ht="12.75">
      <c r="A2" s="27"/>
    </row>
    <row r="3" spans="1:13" s="28" customFormat="1" ht="22.5">
      <c r="A3" s="40" t="str">
        <f>IF($A$1="Português",A4,(IF($A$1="English",A5,(IF($A$1="Español",A6)))))</f>
        <v>Requisitions during the setting-up and realization have a penalty of 30%. The cancellation of requested services will only be accepted up until the 4th day before the setting up period - after that we will be unable to refund you.</v>
      </c>
    </row>
    <row r="4" spans="1:13" s="28" customFormat="1" ht="22.5">
      <c r="A4" s="11" t="s">
        <v>12</v>
      </c>
    </row>
    <row r="5" spans="1:13" s="28" customFormat="1" ht="22.5">
      <c r="A5" s="31" t="s">
        <v>34</v>
      </c>
    </row>
    <row r="6" spans="1:13" s="28" customFormat="1" ht="22.5">
      <c r="A6" s="29" t="s">
        <v>42</v>
      </c>
    </row>
    <row r="7" spans="1:13">
      <c r="A7" s="41" t="str">
        <f>IF($A$1="Português",A8,(IF($A$1="English",A9,(IF($A$1="Español",A10)))))</f>
        <v>Required field for Exhibitors Stand with the FIL, failure to do will be placed on the front of the Stand name registration.</v>
      </c>
    </row>
    <row r="8" spans="1:13">
      <c r="A8" s="181" t="s">
        <v>200</v>
      </c>
    </row>
    <row r="9" spans="1:13">
      <c r="A9" s="182" t="s">
        <v>181</v>
      </c>
    </row>
    <row r="10" spans="1:13">
      <c r="A10" s="183" t="s">
        <v>182</v>
      </c>
    </row>
    <row r="11" spans="1:13">
      <c r="A11" s="41" t="str">
        <f>IF($A$1="Português",A12,(IF($A$1="English",A13,(IF($A$1="Español",A14)))))</f>
        <v>The Stand will be delivered from 15H00 of</v>
      </c>
    </row>
    <row r="12" spans="1:13">
      <c r="A12" s="19" t="s">
        <v>140</v>
      </c>
      <c r="B12" s="19"/>
      <c r="C12" s="19"/>
      <c r="D12" s="19"/>
      <c r="E12" s="20"/>
      <c r="F12" s="20"/>
      <c r="G12" s="20"/>
      <c r="H12" s="20"/>
      <c r="I12" s="20"/>
      <c r="J12" s="20"/>
      <c r="K12" s="20"/>
      <c r="L12" s="20"/>
    </row>
    <row r="13" spans="1:13">
      <c r="A13" s="25" t="s">
        <v>141</v>
      </c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0"/>
    </row>
    <row r="14" spans="1:13">
      <c r="A14" s="25" t="s">
        <v>142</v>
      </c>
      <c r="B14" s="26"/>
      <c r="C14" s="26"/>
      <c r="D14" s="26"/>
      <c r="E14" s="26"/>
      <c r="F14" s="26"/>
      <c r="G14" s="26"/>
      <c r="H14" s="26"/>
      <c r="I14" s="26"/>
      <c r="J14" s="22"/>
      <c r="K14" s="23"/>
      <c r="L14" s="23"/>
      <c r="M14" s="24"/>
    </row>
    <row r="15" spans="1:13" ht="22.5">
      <c r="A15" s="79" t="str">
        <f>IF($A$1="Português",A16,(IF($A$1="English",A17,(IF($A$1="Español",A18)))))</f>
        <v>FINAL ARTS / IMAGES FOR PRODUCTION:  AF's must be submitted in digital format, preferably in .PDF, .TIFF or .JPEG with a resolution of 72 dpi's to life size (1:1), with fonts converted to curves.</v>
      </c>
    </row>
    <row r="16" spans="1:13" ht="22.5">
      <c r="A16" s="45" t="s">
        <v>186</v>
      </c>
    </row>
    <row r="17" spans="1:1">
      <c r="A17" s="43" t="s">
        <v>187</v>
      </c>
    </row>
    <row r="18" spans="1:1" ht="22.5">
      <c r="A18" s="43" t="s">
        <v>188</v>
      </c>
    </row>
    <row r="19" spans="1:1">
      <c r="A19" s="40" t="str">
        <f>IF($A$1="Português",A20,(IF($A$1="English",A21,(IF($A$1="Español",A22)))))</f>
        <v>Images must be sent within 10 working days before the assembly for:</v>
      </c>
    </row>
    <row r="20" spans="1:1">
      <c r="A20" s="42" t="s">
        <v>94</v>
      </c>
    </row>
    <row r="21" spans="1:1">
      <c r="A21" s="43" t="s">
        <v>95</v>
      </c>
    </row>
    <row r="22" spans="1:1">
      <c r="A22" s="42" t="s">
        <v>96</v>
      </c>
    </row>
    <row r="23" spans="1:1">
      <c r="A23" s="40" t="str">
        <f>IF($A$1="Português",A24,(IF($A$1="English",A25,(IF($A$1="Español",A26)))))</f>
        <v>Counter white and gray with shelf, sliding doors and lock (103 x 50 x 100 cm height)</v>
      </c>
    </row>
    <row r="24" spans="1:1">
      <c r="A24" s="35" t="s">
        <v>184</v>
      </c>
    </row>
    <row r="25" spans="1:1">
      <c r="A25" s="35" t="s">
        <v>192</v>
      </c>
    </row>
    <row r="26" spans="1:1">
      <c r="A26" s="193" t="s">
        <v>189</v>
      </c>
    </row>
  </sheetData>
  <sheetProtection password="C9A3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Stand</vt:lpstr>
      <vt:lpstr>TV</vt:lpstr>
      <vt:lpstr>TV2</vt:lpstr>
      <vt:lpstr>Stand!Print_Area</vt:lpstr>
    </vt:vector>
  </TitlesOfParts>
  <Company>AIP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mplopes01</dc:creator>
  <cp:lastModifiedBy>hccardoso01</cp:lastModifiedBy>
  <cp:lastPrinted>2015-01-08T10:08:49Z</cp:lastPrinted>
  <dcterms:created xsi:type="dcterms:W3CDTF">2010-07-14T14:04:12Z</dcterms:created>
  <dcterms:modified xsi:type="dcterms:W3CDTF">2015-01-29T16:35:03Z</dcterms:modified>
</cp:coreProperties>
</file>